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0" windowWidth="25600" windowHeight="14980" tabRatio="500" activeTab="3"/>
  </bookViews>
  <sheets>
    <sheet name="Introduction" sheetId="1" r:id="rId1"/>
    <sheet name="IL_BM SF" sheetId="2" r:id="rId2"/>
    <sheet name="BM SF " sheetId="3" r:id="rId3"/>
    <sheet name="AASHTO" sheetId="4" r:id="rId4"/>
  </sheets>
  <definedNames/>
  <calcPr fullCalcOnLoad="1"/>
</workbook>
</file>

<file path=xl/comments2.xml><?xml version="1.0" encoding="utf-8"?>
<comments xmlns="http://schemas.openxmlformats.org/spreadsheetml/2006/main">
  <authors>
    <author>Microsoft Office User</author>
  </authors>
  <commentList>
    <comment ref="N37" authorId="0">
      <text>
        <r>
          <rPr>
            <b/>
            <sz val="10"/>
            <rFont val="Calibri"/>
            <family val="0"/>
          </rPr>
          <t>Microsoft Office User:</t>
        </r>
        <r>
          <rPr>
            <sz val="10"/>
            <rFont val="Calibri"/>
            <family val="0"/>
          </rPr>
          <t xml:space="preserve">
Shear discontinuity</t>
        </r>
      </text>
    </comment>
    <comment ref="J57" authorId="0">
      <text>
        <r>
          <rPr>
            <b/>
            <sz val="10"/>
            <rFont val="Calibri"/>
            <family val="0"/>
          </rPr>
          <t>Microsoft Office User:</t>
        </r>
        <r>
          <rPr>
            <sz val="10"/>
            <rFont val="Calibri"/>
            <family val="0"/>
          </rPr>
          <t xml:space="preserve">
Shear discontinuity</t>
        </r>
      </text>
    </comment>
  </commentList>
</comments>
</file>

<file path=xl/comments3.xml><?xml version="1.0" encoding="utf-8"?>
<comments xmlns="http://schemas.openxmlformats.org/spreadsheetml/2006/main">
  <authors>
    <author>Microsoft Office User</author>
  </authors>
  <commentList>
    <comment ref="D58" authorId="0">
      <text>
        <r>
          <rPr>
            <b/>
            <sz val="10"/>
            <rFont val="Calibri"/>
            <family val="0"/>
          </rPr>
          <t>Microsoft Office User:</t>
        </r>
        <r>
          <rPr>
            <sz val="10"/>
            <rFont val="Calibri"/>
            <family val="0"/>
          </rPr>
          <t xml:space="preserve">
Shear discontinuity</t>
        </r>
      </text>
    </comment>
    <comment ref="F58" authorId="0">
      <text>
        <r>
          <rPr>
            <b/>
            <sz val="10"/>
            <rFont val="Calibri"/>
            <family val="0"/>
          </rPr>
          <t>Microsoft Office User:</t>
        </r>
        <r>
          <rPr>
            <sz val="10"/>
            <rFont val="Calibri"/>
            <family val="0"/>
          </rPr>
          <t xml:space="preserve">
Shear discontinuity</t>
        </r>
      </text>
    </comment>
    <comment ref="H58" authorId="0">
      <text>
        <r>
          <rPr>
            <b/>
            <sz val="10"/>
            <rFont val="Calibri"/>
            <family val="0"/>
          </rPr>
          <t>Microsoft Office User:</t>
        </r>
        <r>
          <rPr>
            <sz val="10"/>
            <rFont val="Calibri"/>
            <family val="0"/>
          </rPr>
          <t xml:space="preserve">
Shear discontinuity</t>
        </r>
      </text>
    </comment>
    <comment ref="J58" authorId="0">
      <text>
        <r>
          <rPr>
            <b/>
            <sz val="10"/>
            <rFont val="Calibri"/>
            <family val="0"/>
          </rPr>
          <t>Microsoft Office User:</t>
        </r>
        <r>
          <rPr>
            <sz val="10"/>
            <rFont val="Calibri"/>
            <family val="0"/>
          </rPr>
          <t xml:space="preserve">
Shear discontinuity</t>
        </r>
      </text>
    </comment>
    <comment ref="L58" authorId="0">
      <text>
        <r>
          <rPr>
            <b/>
            <sz val="10"/>
            <rFont val="Calibri"/>
            <family val="0"/>
          </rPr>
          <t>Microsoft Office User:</t>
        </r>
        <r>
          <rPr>
            <sz val="10"/>
            <rFont val="Calibri"/>
            <family val="0"/>
          </rPr>
          <t xml:space="preserve">
Shear discontinuity</t>
        </r>
      </text>
    </comment>
    <comment ref="N58" authorId="0">
      <text>
        <r>
          <rPr>
            <b/>
            <sz val="10"/>
            <rFont val="Calibri"/>
            <family val="0"/>
          </rPr>
          <t>Microsoft Office User:</t>
        </r>
        <r>
          <rPr>
            <sz val="10"/>
            <rFont val="Calibri"/>
            <family val="0"/>
          </rPr>
          <t xml:space="preserve">
Shear discontinuity</t>
        </r>
      </text>
    </comment>
    <comment ref="P58" authorId="0">
      <text>
        <r>
          <rPr>
            <b/>
            <sz val="10"/>
            <rFont val="Calibri"/>
            <family val="0"/>
          </rPr>
          <t>Microsoft Office User:</t>
        </r>
        <r>
          <rPr>
            <sz val="10"/>
            <rFont val="Calibri"/>
            <family val="0"/>
          </rPr>
          <t xml:space="preserve">
Shear discontinuity</t>
        </r>
      </text>
    </comment>
    <comment ref="R58" authorId="0">
      <text>
        <r>
          <rPr>
            <b/>
            <sz val="10"/>
            <rFont val="Calibri"/>
            <family val="0"/>
          </rPr>
          <t>Microsoft Office User:</t>
        </r>
        <r>
          <rPr>
            <sz val="10"/>
            <rFont val="Calibri"/>
            <family val="0"/>
          </rPr>
          <t xml:space="preserve">
Shear discontinuity</t>
        </r>
      </text>
    </comment>
  </commentList>
</comments>
</file>

<file path=xl/comments4.xml><?xml version="1.0" encoding="utf-8"?>
<comments xmlns="http://schemas.openxmlformats.org/spreadsheetml/2006/main">
  <authors>
    <author>Microsoft Office User</author>
  </authors>
  <commentList>
    <comment ref="G29" authorId="0">
      <text>
        <r>
          <rPr>
            <b/>
            <sz val="10"/>
            <rFont val="Calibri"/>
            <family val="0"/>
          </rPr>
          <t>Microsoft Office User:</t>
        </r>
        <r>
          <rPr>
            <sz val="10"/>
            <rFont val="Calibri"/>
            <family val="0"/>
          </rPr>
          <t xml:space="preserve">
IM is the dynamic load allowance for the design truck - Strength I</t>
        </r>
      </text>
    </comment>
    <comment ref="H29" authorId="0">
      <text>
        <r>
          <rPr>
            <b/>
            <sz val="10"/>
            <rFont val="Calibri"/>
            <family val="0"/>
          </rPr>
          <t>Microsoft Office User:</t>
        </r>
        <r>
          <rPr>
            <sz val="10"/>
            <rFont val="Calibri"/>
            <family val="0"/>
          </rPr>
          <t xml:space="preserve">
LL is the load factor for the static live loads - Strength I</t>
        </r>
      </text>
    </comment>
  </commentList>
</comments>
</file>

<file path=xl/sharedStrings.xml><?xml version="1.0" encoding="utf-8"?>
<sst xmlns="http://schemas.openxmlformats.org/spreadsheetml/2006/main" count="229" uniqueCount="109">
  <si>
    <t>Location</t>
  </si>
  <si>
    <t>z</t>
  </si>
  <si>
    <t>mailto:ikhanker@gmail.com</t>
  </si>
  <si>
    <t>Email:</t>
  </si>
  <si>
    <t>L1</t>
  </si>
  <si>
    <t>L2</t>
  </si>
  <si>
    <t>x</t>
  </si>
  <si>
    <t>Span 1</t>
  </si>
  <si>
    <t>Span 2</t>
  </si>
  <si>
    <t>Load</t>
  </si>
  <si>
    <t>L3</t>
  </si>
  <si>
    <t>L4</t>
  </si>
  <si>
    <t>L5</t>
  </si>
  <si>
    <t>x2</t>
  </si>
  <si>
    <t>NS</t>
  </si>
  <si>
    <t xml:space="preserve">• BM at z due to a UDL of unit intensity from x1 to x2 within a span. </t>
  </si>
  <si>
    <t xml:space="preserve">• SF at z due to a UDL of unit intensity from x1 to x2 within a span. </t>
  </si>
  <si>
    <t>It employs user defined VBA functions to analyse a uniform continuous bridge up to a maximum 5 spans</t>
  </si>
  <si>
    <t>This spreadsheet was written by Ian Khan-Kernahan for educational purposes.</t>
  </si>
  <si>
    <t>BM</t>
  </si>
  <si>
    <t>Span 3</t>
  </si>
  <si>
    <t>Span 4</t>
  </si>
  <si>
    <t>Span 5</t>
  </si>
  <si>
    <t>Spans</t>
  </si>
  <si>
    <t>• SF at z due to a unit load at x.  • As x varies, IL diagram for the SF at z  • NS is the number of spans</t>
  </si>
  <si>
    <t>• BM at z due to a unit load at x.  • As x varies, IL diagram for the BM at z   • NS is the number of spans</t>
  </si>
  <si>
    <t>Step 1: Input the design parmaters in the data box.</t>
  </si>
  <si>
    <t>Step 2: Input the x-range in row 12. The z-value should be included in the x-range.</t>
  </si>
  <si>
    <t>DATA</t>
  </si>
  <si>
    <t>SF</t>
  </si>
  <si>
    <t>EXAMPLES : BM AND SF DIAGRAMS</t>
  </si>
  <si>
    <t>BMPL</t>
  </si>
  <si>
    <t>BMUL</t>
  </si>
  <si>
    <t>∑</t>
  </si>
  <si>
    <t>SFPL</t>
  </si>
  <si>
    <t>SFUL</t>
  </si>
  <si>
    <t>Bending Moment</t>
  </si>
  <si>
    <t>Shear Force</t>
  </si>
  <si>
    <t>P or p</t>
  </si>
  <si>
    <t>x or x1</t>
  </si>
  <si>
    <t>Mnom</t>
  </si>
  <si>
    <t>IM</t>
  </si>
  <si>
    <t>LF</t>
  </si>
  <si>
    <t>SFnom</t>
  </si>
  <si>
    <t>90% BM</t>
  </si>
  <si>
    <t>Example</t>
  </si>
  <si>
    <t>A uniform continuous bridge has spans 80' - 100' - 80' is subjected to AASHTO HL-93 loading. Estimate the following</t>
  </si>
  <si>
    <t>kip-ft</t>
  </si>
  <si>
    <t>(2) The lane SF at the support of the interior span</t>
  </si>
  <si>
    <t>at the Strenth I limit state.</t>
  </si>
  <si>
    <t>(1) The lane BM at the middle of the interior span.</t>
  </si>
  <si>
    <t>(3) The maximum hogging BM at the interior support.</t>
  </si>
  <si>
    <t xml:space="preserve">Example 1. Draw the influence lines for the BM and SF at z = 128' in a continuous beam with spans 80'-96'-80' </t>
  </si>
  <si>
    <t>Geometry</t>
  </si>
  <si>
    <t>Bending Moment IL</t>
  </si>
  <si>
    <t>Step 2: Input the location z-value</t>
  </si>
  <si>
    <t>Location, z</t>
  </si>
  <si>
    <t>Step 3: Input the x-range in row 12. The z-value should be included in the x-range.</t>
  </si>
  <si>
    <t>Shear Force IL</t>
  </si>
  <si>
    <t>Step 5A: Input the location z-value</t>
  </si>
  <si>
    <t>The functions are as follows</t>
  </si>
  <si>
    <t>EXAMPLES : INFLUENCE LINES FOR BENDING MOMENT AND  SHEAR FORCE</t>
  </si>
  <si>
    <t>Example 2. For the same beam draw the IL for the SF at z = 80.01</t>
  </si>
  <si>
    <t xml:space="preserve">The analysis of continuous beams using custom functions in EXCEL </t>
  </si>
  <si>
    <t xml:space="preserve">Author: Ian Khan-Kernahan </t>
  </si>
  <si>
    <t>This workbook employs custom or user-defined VBA functions to analyse a uniform continuous bridge up to a maximum 5 spans.</t>
  </si>
  <si>
    <t>These functions provide a rapid means of ckecking the bending moment and shear force at any secton of the beam. They also</t>
  </si>
  <si>
    <t>provide a convenient means of drawing the respective diagrams using EXCEL chart. The influence line diagrams for these force</t>
  </si>
  <si>
    <t>effects can also be readily drawn. The various worsheets contain examples illustrating how to use these functions</t>
  </si>
  <si>
    <t>The functions have several arguments, which can be displayed using the following shortcut. Type "=" followed  by the function name</t>
  </si>
  <si>
    <t>=BMPL(z,x,NS,L1,L2,L3,L4,L5)</t>
  </si>
  <si>
    <r>
      <t>Step 4: Enter the function BMPL($C$13,B$19,$A$9,$B$9,$C$9,$D$9,$E$9,$F$9) in</t>
    </r>
    <r>
      <rPr>
        <b/>
        <sz val="10"/>
        <color indexed="8"/>
        <rFont val="Arial Narrow"/>
        <family val="0"/>
      </rPr>
      <t xml:space="preserve"> </t>
    </r>
    <r>
      <rPr>
        <u val="single"/>
        <sz val="10"/>
        <color indexed="8"/>
        <rFont val="Arial Narrow"/>
        <family val="0"/>
      </rPr>
      <t>cell B19</t>
    </r>
    <r>
      <rPr>
        <sz val="10"/>
        <color indexed="8"/>
        <rFont val="Arial Narrow"/>
        <family val="0"/>
      </rPr>
      <t xml:space="preserve"> and AutoFill the required domain in </t>
    </r>
    <r>
      <rPr>
        <u val="single"/>
        <sz val="10"/>
        <color indexed="8"/>
        <rFont val="Arial Narrow"/>
        <family val="0"/>
      </rPr>
      <t>row 18</t>
    </r>
    <r>
      <rPr>
        <sz val="10"/>
        <color indexed="8"/>
        <rFont val="Arial Narrow"/>
        <family val="0"/>
      </rPr>
      <t>.</t>
    </r>
  </si>
  <si>
    <r>
      <t>Step 7: Enter the function SFPL($C$13,B$37,$A$9,$B$9,$C$9,$D$9,$E$9,$F$9) in</t>
    </r>
    <r>
      <rPr>
        <b/>
        <sz val="10"/>
        <color indexed="8"/>
        <rFont val="Arial Narrow"/>
        <family val="0"/>
      </rPr>
      <t xml:space="preserve"> </t>
    </r>
    <r>
      <rPr>
        <u val="single"/>
        <sz val="10"/>
        <color indexed="8"/>
        <rFont val="Arial Narrow"/>
        <family val="0"/>
      </rPr>
      <t>cell B39</t>
    </r>
    <r>
      <rPr>
        <sz val="10"/>
        <color indexed="8"/>
        <rFont val="Arial Narrow"/>
        <family val="0"/>
      </rPr>
      <t xml:space="preserve"> and AutoFill the required domain in </t>
    </r>
    <r>
      <rPr>
        <u val="single"/>
        <sz val="10"/>
        <color indexed="8"/>
        <rFont val="Arial Narrow"/>
        <family val="0"/>
      </rPr>
      <t>row 37</t>
    </r>
    <r>
      <rPr>
        <sz val="10"/>
        <color indexed="8"/>
        <rFont val="Arial Narrow"/>
        <family val="0"/>
      </rPr>
      <t>.</t>
    </r>
  </si>
  <si>
    <t>Step 6: Input the x-range in row 37. The z-value is replaced by a pair (z-,z+) in order to plot the shear discontinity at z.</t>
  </si>
  <si>
    <t>Step 1: Input the x-range in row 57. The z-value is replaced by a pair (z-,z+) in order to plot the shear discontinity at z.</t>
  </si>
  <si>
    <r>
      <t>Step 2: Enter the function  SFPL($C$52,B$57,$A$9,$B$9,$C$9,$D$9,$E$9,$F$9) in</t>
    </r>
    <r>
      <rPr>
        <b/>
        <sz val="10"/>
        <color indexed="8"/>
        <rFont val="Arial Narrow"/>
        <family val="0"/>
      </rPr>
      <t xml:space="preserve"> </t>
    </r>
    <r>
      <rPr>
        <u val="single"/>
        <sz val="10"/>
        <color indexed="8"/>
        <rFont val="Arial Narrow"/>
        <family val="0"/>
      </rPr>
      <t>cell B58</t>
    </r>
    <r>
      <rPr>
        <sz val="10"/>
        <color indexed="8"/>
        <rFont val="Arial Narrow"/>
        <family val="0"/>
      </rPr>
      <t xml:space="preserve"> and AutoFill the required domain in </t>
    </r>
    <r>
      <rPr>
        <u val="single"/>
        <sz val="10"/>
        <color indexed="8"/>
        <rFont val="Arial Narrow"/>
        <family val="0"/>
      </rPr>
      <t>row 58</t>
    </r>
    <r>
      <rPr>
        <sz val="10"/>
        <color indexed="8"/>
        <rFont val="Arial Narrow"/>
        <family val="0"/>
      </rPr>
      <t>.</t>
    </r>
  </si>
  <si>
    <t>Example 1. Draw the BM and SF diagrams for the five span (8 - 10 -12- 11 - 9) beam shown in the figure below for a consisten set of units.</t>
  </si>
  <si>
    <t xml:space="preserve">Step 4: AutoFill for the loads $A23, $A24 and $A25 </t>
  </si>
  <si>
    <t xml:space="preserve">Step 6: AutoFill for the loads $A27 and $A28 </t>
  </si>
  <si>
    <t>Sum ∑</t>
  </si>
  <si>
    <t xml:space="preserve">Step 8: AutoFill for the loads $A23, $A24 and $A25 </t>
  </si>
  <si>
    <t xml:space="preserve">Step 10: AutoFill for the loads $A27 and $A28 </t>
  </si>
  <si>
    <r>
      <t>Step 3: Enter the formula $A22 * BMPL(B$30,$B20,$D$20,$E$20,$F$20,$G$20,$H$20,$I$20) in</t>
    </r>
    <r>
      <rPr>
        <b/>
        <sz val="10"/>
        <color indexed="8"/>
        <rFont val="Arial Narrow"/>
        <family val="0"/>
      </rPr>
      <t xml:space="preserve"> </t>
    </r>
    <r>
      <rPr>
        <u val="single"/>
        <sz val="10"/>
        <color indexed="8"/>
        <rFont val="Arial Narrow"/>
        <family val="0"/>
      </rPr>
      <t>cell B31</t>
    </r>
    <r>
      <rPr>
        <sz val="10"/>
        <color indexed="8"/>
        <rFont val="Arial Narrow"/>
        <family val="0"/>
      </rPr>
      <t xml:space="preserve"> and AutoFill the required range in </t>
    </r>
    <r>
      <rPr>
        <u val="single"/>
        <sz val="10"/>
        <color indexed="8"/>
        <rFont val="Arial Narrow"/>
        <family val="0"/>
      </rPr>
      <t>row 30</t>
    </r>
    <r>
      <rPr>
        <sz val="10"/>
        <color indexed="8"/>
        <rFont val="Arial Narrow"/>
        <family val="0"/>
      </rPr>
      <t>.</t>
    </r>
  </si>
  <si>
    <r>
      <t>Step 5: Enter the formula $A26 * BMUL(B$30,$B26,$C26,$D$22,$E$22,$F$22,$G$22,$H$22,$I$22) in</t>
    </r>
    <r>
      <rPr>
        <b/>
        <sz val="10"/>
        <color indexed="8"/>
        <rFont val="Arial Narrow"/>
        <family val="0"/>
      </rPr>
      <t xml:space="preserve"> </t>
    </r>
    <r>
      <rPr>
        <u val="single"/>
        <sz val="10"/>
        <color indexed="8"/>
        <rFont val="Arial Narrow"/>
        <family val="0"/>
      </rPr>
      <t>cell B35</t>
    </r>
    <r>
      <rPr>
        <sz val="10"/>
        <color indexed="8"/>
        <rFont val="Arial Narrow"/>
        <family val="0"/>
      </rPr>
      <t xml:space="preserve"> and AutoFill the required range in </t>
    </r>
    <r>
      <rPr>
        <u val="single"/>
        <sz val="10"/>
        <color indexed="8"/>
        <rFont val="Arial Narrow"/>
        <family val="0"/>
      </rPr>
      <t>row 30</t>
    </r>
    <r>
      <rPr>
        <sz val="10"/>
        <color indexed="8"/>
        <rFont val="Arial Narrow"/>
        <family val="0"/>
      </rPr>
      <t>.</t>
    </r>
  </si>
  <si>
    <r>
      <t>Step 7: Enter the formula $A22*SFPL(B$58,$B22,$D$22,$E$22,$F$22,$G$22,$H$22,$I$22) in</t>
    </r>
    <r>
      <rPr>
        <b/>
        <sz val="10"/>
        <color indexed="8"/>
        <rFont val="Arial Narrow"/>
        <family val="0"/>
      </rPr>
      <t xml:space="preserve"> </t>
    </r>
    <r>
      <rPr>
        <u val="single"/>
        <sz val="10"/>
        <color indexed="8"/>
        <rFont val="Arial Narrow"/>
        <family val="0"/>
      </rPr>
      <t>cell B59</t>
    </r>
    <r>
      <rPr>
        <sz val="10"/>
        <color indexed="8"/>
        <rFont val="Arial Narrow"/>
        <family val="0"/>
      </rPr>
      <t xml:space="preserve"> and AutoFill the required range in </t>
    </r>
    <r>
      <rPr>
        <u val="single"/>
        <sz val="10"/>
        <color indexed="8"/>
        <rFont val="Arial Narrow"/>
        <family val="0"/>
      </rPr>
      <t>row 58</t>
    </r>
    <r>
      <rPr>
        <sz val="10"/>
        <color indexed="8"/>
        <rFont val="Arial Narrow"/>
        <family val="0"/>
      </rPr>
      <t>.</t>
    </r>
  </si>
  <si>
    <r>
      <t>Step 9: Enter the formula $A26*SFUL(B$58,$B26,$C26,$D$22,$E$22,$F$22,$G$22,$H$22,$I$22) in</t>
    </r>
    <r>
      <rPr>
        <b/>
        <sz val="10"/>
        <color indexed="8"/>
        <rFont val="Arial Narrow"/>
        <family val="0"/>
      </rPr>
      <t xml:space="preserve"> </t>
    </r>
    <r>
      <rPr>
        <u val="single"/>
        <sz val="10"/>
        <color indexed="8"/>
        <rFont val="Arial Narrow"/>
        <family val="0"/>
      </rPr>
      <t>cell B63</t>
    </r>
    <r>
      <rPr>
        <sz val="10"/>
        <color indexed="8"/>
        <rFont val="Arial Narrow"/>
        <family val="0"/>
      </rPr>
      <t xml:space="preserve"> and AutoFill the required range in </t>
    </r>
    <r>
      <rPr>
        <u val="single"/>
        <sz val="10"/>
        <color indexed="8"/>
        <rFont val="Arial Narrow"/>
        <family val="0"/>
      </rPr>
      <t>row 58</t>
    </r>
    <r>
      <rPr>
        <sz val="10"/>
        <color indexed="8"/>
        <rFont val="Arial Narrow"/>
        <family val="0"/>
      </rPr>
      <t>.</t>
    </r>
  </si>
  <si>
    <r>
      <t>BM</t>
    </r>
    <r>
      <rPr>
        <vertAlign val="subscript"/>
        <sz val="10"/>
        <color indexed="8"/>
        <rFont val="Arial Narrow"/>
        <family val="0"/>
      </rPr>
      <t>nom</t>
    </r>
  </si>
  <si>
    <t>LL</t>
  </si>
  <si>
    <t xml:space="preserve">The calculations are done in tabular form. </t>
  </si>
  <si>
    <t>is the max. sagging BM at mid-span</t>
  </si>
  <si>
    <t>kip</t>
  </si>
  <si>
    <t>Max. +ve shear</t>
  </si>
  <si>
    <t>Max. -ve shear</t>
  </si>
  <si>
    <t>(1) Sagging bending moment</t>
  </si>
  <si>
    <t>(2) Shear range</t>
  </si>
  <si>
    <t>(3) Hogging bending moment at interior support</t>
  </si>
  <si>
    <t>90% of the load effect of two trucks spaced a minimum of 50' apart and the lane load is required.</t>
  </si>
  <si>
    <r>
      <t>when x</t>
    </r>
    <r>
      <rPr>
        <vertAlign val="subscript"/>
        <sz val="10"/>
        <rFont val="Arial Narrow"/>
        <family val="0"/>
      </rPr>
      <t>min</t>
    </r>
    <r>
      <rPr>
        <sz val="10"/>
        <rFont val="Arial Narrow"/>
        <family val="0"/>
      </rPr>
      <t xml:space="preserve"> = 25'</t>
    </r>
  </si>
  <si>
    <t>A spinner is used to move the pair of trucks across the bridge in 1' increments.</t>
  </si>
  <si>
    <t>is the max. hogging BM at the interior support</t>
  </si>
  <si>
    <t>then press the keys [control]+[shift]+[A]. The outcome is illustrated using the function BMPL in cell M15</t>
  </si>
  <si>
    <r>
      <t>BMPL(z , x , NS, L</t>
    </r>
    <r>
      <rPr>
        <vertAlign val="subscript"/>
        <sz val="10"/>
        <rFont val="Arial Narrow"/>
        <family val="0"/>
      </rPr>
      <t>1</t>
    </r>
    <r>
      <rPr>
        <sz val="10"/>
        <rFont val="Arial Narrow"/>
        <family val="0"/>
      </rPr>
      <t>, L</t>
    </r>
    <r>
      <rPr>
        <vertAlign val="subscript"/>
        <sz val="10"/>
        <rFont val="Arial Narrow"/>
        <family val="0"/>
      </rPr>
      <t>2</t>
    </r>
    <r>
      <rPr>
        <sz val="10"/>
        <rFont val="Arial Narrow"/>
        <family val="0"/>
      </rPr>
      <t>, L</t>
    </r>
    <r>
      <rPr>
        <vertAlign val="subscript"/>
        <sz val="10"/>
        <rFont val="Arial Narrow"/>
        <family val="0"/>
      </rPr>
      <t>3</t>
    </r>
    <r>
      <rPr>
        <sz val="10"/>
        <rFont val="Arial Narrow"/>
        <family val="0"/>
      </rPr>
      <t>, L</t>
    </r>
    <r>
      <rPr>
        <vertAlign val="subscript"/>
        <sz val="10"/>
        <rFont val="Arial Narrow"/>
        <family val="0"/>
      </rPr>
      <t>4</t>
    </r>
    <r>
      <rPr>
        <sz val="10"/>
        <rFont val="Arial Narrow"/>
        <family val="0"/>
      </rPr>
      <t>, L</t>
    </r>
    <r>
      <rPr>
        <vertAlign val="subscript"/>
        <sz val="10"/>
        <rFont val="Arial Narrow"/>
        <family val="0"/>
      </rPr>
      <t>5</t>
    </r>
    <r>
      <rPr>
        <sz val="10"/>
        <rFont val="Arial Narrow"/>
        <family val="0"/>
      </rPr>
      <t>)</t>
    </r>
  </si>
  <si>
    <r>
      <t>SFPL(z , x , NS, L</t>
    </r>
    <r>
      <rPr>
        <vertAlign val="subscript"/>
        <sz val="10"/>
        <rFont val="Arial Narrow"/>
        <family val="0"/>
      </rPr>
      <t>1</t>
    </r>
    <r>
      <rPr>
        <sz val="10"/>
        <rFont val="Arial Narrow"/>
        <family val="0"/>
      </rPr>
      <t>, L</t>
    </r>
    <r>
      <rPr>
        <vertAlign val="subscript"/>
        <sz val="10"/>
        <rFont val="Arial Narrow"/>
        <family val="0"/>
      </rPr>
      <t>2</t>
    </r>
    <r>
      <rPr>
        <sz val="10"/>
        <rFont val="Arial Narrow"/>
        <family val="0"/>
      </rPr>
      <t>, L</t>
    </r>
    <r>
      <rPr>
        <vertAlign val="subscript"/>
        <sz val="10"/>
        <rFont val="Arial Narrow"/>
        <family val="0"/>
      </rPr>
      <t>3</t>
    </r>
    <r>
      <rPr>
        <sz val="10"/>
        <rFont val="Arial Narrow"/>
        <family val="0"/>
      </rPr>
      <t>, L</t>
    </r>
    <r>
      <rPr>
        <vertAlign val="subscript"/>
        <sz val="10"/>
        <rFont val="Arial Narrow"/>
        <family val="0"/>
      </rPr>
      <t>4</t>
    </r>
    <r>
      <rPr>
        <sz val="10"/>
        <rFont val="Arial Narrow"/>
        <family val="0"/>
      </rPr>
      <t>, L</t>
    </r>
    <r>
      <rPr>
        <vertAlign val="subscript"/>
        <sz val="10"/>
        <rFont val="Arial Narrow"/>
        <family val="0"/>
      </rPr>
      <t>5</t>
    </r>
    <r>
      <rPr>
        <sz val="10"/>
        <rFont val="Arial Narrow"/>
        <family val="0"/>
      </rPr>
      <t>)</t>
    </r>
  </si>
  <si>
    <r>
      <t>BMUL(z , x</t>
    </r>
    <r>
      <rPr>
        <vertAlign val="subscript"/>
        <sz val="10"/>
        <rFont val="Arial Narrow"/>
        <family val="0"/>
      </rPr>
      <t>1</t>
    </r>
    <r>
      <rPr>
        <sz val="10"/>
        <rFont val="Arial Narrow"/>
        <family val="0"/>
      </rPr>
      <t>, x</t>
    </r>
    <r>
      <rPr>
        <vertAlign val="subscript"/>
        <sz val="10"/>
        <rFont val="Arial Narrow"/>
        <family val="0"/>
      </rPr>
      <t>2</t>
    </r>
    <r>
      <rPr>
        <sz val="10"/>
        <rFont val="Arial Narrow"/>
        <family val="0"/>
      </rPr>
      <t xml:space="preserve"> , NS, L</t>
    </r>
    <r>
      <rPr>
        <vertAlign val="subscript"/>
        <sz val="10"/>
        <rFont val="Arial Narrow"/>
        <family val="0"/>
      </rPr>
      <t>1</t>
    </r>
    <r>
      <rPr>
        <sz val="10"/>
        <rFont val="Arial Narrow"/>
        <family val="0"/>
      </rPr>
      <t>, L</t>
    </r>
    <r>
      <rPr>
        <vertAlign val="subscript"/>
        <sz val="10"/>
        <rFont val="Arial Narrow"/>
        <family val="0"/>
      </rPr>
      <t>2</t>
    </r>
    <r>
      <rPr>
        <sz val="10"/>
        <rFont val="Arial Narrow"/>
        <family val="0"/>
      </rPr>
      <t>, L</t>
    </r>
    <r>
      <rPr>
        <vertAlign val="subscript"/>
        <sz val="10"/>
        <rFont val="Arial Narrow"/>
        <family val="0"/>
      </rPr>
      <t>3</t>
    </r>
    <r>
      <rPr>
        <sz val="10"/>
        <rFont val="Arial Narrow"/>
        <family val="0"/>
      </rPr>
      <t>, L</t>
    </r>
    <r>
      <rPr>
        <vertAlign val="subscript"/>
        <sz val="10"/>
        <rFont val="Arial Narrow"/>
        <family val="0"/>
      </rPr>
      <t>4</t>
    </r>
    <r>
      <rPr>
        <sz val="10"/>
        <rFont val="Arial Narrow"/>
        <family val="0"/>
      </rPr>
      <t>, L</t>
    </r>
    <r>
      <rPr>
        <vertAlign val="subscript"/>
        <sz val="10"/>
        <rFont val="Arial Narrow"/>
        <family val="0"/>
      </rPr>
      <t>5</t>
    </r>
    <r>
      <rPr>
        <sz val="10"/>
        <rFont val="Arial Narrow"/>
        <family val="0"/>
      </rPr>
      <t>)</t>
    </r>
  </si>
  <si>
    <r>
      <t>SFUL(z , x</t>
    </r>
    <r>
      <rPr>
        <vertAlign val="subscript"/>
        <sz val="10"/>
        <rFont val="Arial Narrow"/>
        <family val="0"/>
      </rPr>
      <t>1</t>
    </r>
    <r>
      <rPr>
        <sz val="10"/>
        <rFont val="Arial Narrow"/>
        <family val="0"/>
      </rPr>
      <t>, x</t>
    </r>
    <r>
      <rPr>
        <vertAlign val="subscript"/>
        <sz val="10"/>
        <rFont val="Arial Narrow"/>
        <family val="0"/>
      </rPr>
      <t>2</t>
    </r>
    <r>
      <rPr>
        <sz val="10"/>
        <rFont val="Arial Narrow"/>
        <family val="0"/>
      </rPr>
      <t xml:space="preserve"> , NS, L</t>
    </r>
    <r>
      <rPr>
        <vertAlign val="subscript"/>
        <sz val="10"/>
        <rFont val="Arial Narrow"/>
        <family val="0"/>
      </rPr>
      <t>1</t>
    </r>
    <r>
      <rPr>
        <sz val="10"/>
        <rFont val="Arial Narrow"/>
        <family val="0"/>
      </rPr>
      <t>, L</t>
    </r>
    <r>
      <rPr>
        <vertAlign val="subscript"/>
        <sz val="10"/>
        <rFont val="Arial Narrow"/>
        <family val="0"/>
      </rPr>
      <t>2</t>
    </r>
    <r>
      <rPr>
        <sz val="10"/>
        <rFont val="Arial Narrow"/>
        <family val="0"/>
      </rPr>
      <t>, L</t>
    </r>
    <r>
      <rPr>
        <vertAlign val="subscript"/>
        <sz val="10"/>
        <rFont val="Arial Narrow"/>
        <family val="0"/>
      </rPr>
      <t>3</t>
    </r>
    <r>
      <rPr>
        <sz val="10"/>
        <rFont val="Arial Narrow"/>
        <family val="0"/>
      </rPr>
      <t>, L</t>
    </r>
    <r>
      <rPr>
        <vertAlign val="subscript"/>
        <sz val="10"/>
        <rFont val="Arial Narrow"/>
        <family val="0"/>
      </rPr>
      <t>4</t>
    </r>
    <r>
      <rPr>
        <sz val="10"/>
        <rFont val="Arial Narrow"/>
        <family val="0"/>
      </rPr>
      <t>, L</t>
    </r>
    <r>
      <rPr>
        <vertAlign val="subscript"/>
        <sz val="10"/>
        <rFont val="Arial Narrow"/>
        <family val="0"/>
      </rPr>
      <t>5</t>
    </r>
    <r>
      <rPr>
        <sz val="10"/>
        <rFont val="Arial Narrow"/>
        <family val="0"/>
      </rPr>
      <t>)</t>
    </r>
  </si>
  <si>
    <r>
      <rPr>
        <sz val="10"/>
        <color indexed="10"/>
        <rFont val="Arial Narrow"/>
        <family val="0"/>
      </rPr>
      <t>**</t>
    </r>
    <r>
      <rPr>
        <sz val="10"/>
        <color indexed="8"/>
        <rFont val="Arial Narrow"/>
        <family val="0"/>
      </rPr>
      <t xml:space="preserve"> Cell references may be anchored by using the key [F4] for Windows or the keys [command] + [T] for Mac </t>
    </r>
    <r>
      <rPr>
        <sz val="10"/>
        <color indexed="10"/>
        <rFont val="Arial Narrow"/>
        <family val="0"/>
      </rPr>
      <t>**</t>
    </r>
  </si>
  <si>
    <t>The maximum positive and negative shears have to be estimated.</t>
  </si>
  <si>
    <t>Please provide feedback.</t>
  </si>
  <si>
    <t>Spinner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</si>
</sst>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TT$&quot;#,##0;\-&quot;TT$&quot;#,##0"/>
    <numFmt numFmtId="165" formatCode="&quot;TT$&quot;#,##0;[Red]\-&quot;TT$&quot;#,##0"/>
    <numFmt numFmtId="166" formatCode="&quot;TT$&quot;#,##0.00;\-&quot;TT$&quot;#,##0.00"/>
    <numFmt numFmtId="167" formatCode="&quot;TT$&quot;#,##0.00;[Red]\-&quot;TT$&quot;#,##0.00"/>
    <numFmt numFmtId="168" formatCode="_-&quot;TT$&quot;* #,##0_-;\-&quot;TT$&quot;* #,##0_-;_-&quot;TT$&quot;* &quot;-&quot;_-;_-@_-"/>
    <numFmt numFmtId="169" formatCode="_-* #,##0_-;\-* #,##0_-;_-* &quot;-&quot;_-;_-@_-"/>
    <numFmt numFmtId="170" formatCode="_-&quot;TT$&quot;* #,##0.00_-;\-&quot;TT$&quot;* #,##0.00_-;_-&quot;TT$&quot;* &quot;-&quot;??_-;_-@_-"/>
    <numFmt numFmtId="171" formatCode="_-* #,##0.00_-;\-* #,##0.00_-;_-* &quot;-&quot;??_-;_-@_-"/>
    <numFmt numFmtId="172" formatCode="0.000"/>
    <numFmt numFmtId="173" formatCode="0.0"/>
    <numFmt numFmtId="174" formatCode="0.0000"/>
    <numFmt numFmtId="175" formatCode="0.00000"/>
    <numFmt numFmtId="176" formatCode="0.000000"/>
    <numFmt numFmtId="177" formatCode="0.0E+00"/>
    <numFmt numFmtId="178" formatCode="0.0000000"/>
    <numFmt numFmtId="179" formatCode="0.00000000"/>
    <numFmt numFmtId="180" formatCode="0.000000000"/>
    <numFmt numFmtId="181" formatCode="_-* #,##0.0_-;\-* #,##0.0_-;_-* &quot;-&quot;??_-;_-@_-"/>
    <numFmt numFmtId="182" formatCode="_-* #,##0.000_-;\-* #,##0.000_-;_-* &quot;-&quot;??_-;_-@_-"/>
    <numFmt numFmtId="183" formatCode="_-* #,##0.000_-;\-* #,##0.000_-;_-* &quot;-&quot;???_-;_-@_-"/>
    <numFmt numFmtId="184" formatCode="#,##0.000_ ;\-#,##0.000\ "/>
    <numFmt numFmtId="185" formatCode="_-* #,##0.0000_-;\-* #,##0.0000_-;_-* &quot;-&quot;??_-;_-@_-"/>
    <numFmt numFmtId="186" formatCode="_-* #,##0.0000_-;\-* #,##0.0000_-;_-* &quot;-&quot;????_-;_-@_-"/>
    <numFmt numFmtId="187" formatCode="#,##0.0000_ ;\-#,##0.0000\ "/>
    <numFmt numFmtId="188" formatCode="#,##0_ ;\-#,##0\ "/>
    <numFmt numFmtId="189" formatCode="0_ ;\-0\ "/>
    <numFmt numFmtId="190" formatCode="0.0_ ;\-0.0\ "/>
    <numFmt numFmtId="191" formatCode="0.00_ ;\-0.00\ "/>
    <numFmt numFmtId="192" formatCode="0.000_ ;\-0.000\ "/>
    <numFmt numFmtId="193" formatCode="_-* #,##0.00000_-;\-* #,##0.00000_-;_-* &quot;-&quot;??_-;_-@_-"/>
    <numFmt numFmtId="194" formatCode="0.0%"/>
    <numFmt numFmtId="195" formatCode=".0"/>
  </numFmts>
  <fonts count="89">
    <font>
      <sz val="9"/>
      <color theme="1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0"/>
    </font>
    <font>
      <sz val="9"/>
      <name val="Arial Narrow"/>
      <family val="0"/>
    </font>
    <font>
      <sz val="9"/>
      <color indexed="8"/>
      <name val="Calibri"/>
      <family val="0"/>
    </font>
    <font>
      <sz val="11"/>
      <name val="Arial Narrow"/>
      <family val="0"/>
    </font>
    <font>
      <i/>
      <sz val="9"/>
      <name val="Arial Narrow"/>
      <family val="0"/>
    </font>
    <font>
      <sz val="10"/>
      <name val="Arial Narrow"/>
      <family val="0"/>
    </font>
    <font>
      <b/>
      <sz val="9"/>
      <name val="Arial Narrow"/>
      <family val="0"/>
    </font>
    <font>
      <sz val="8"/>
      <name val="Arial"/>
      <family val="2"/>
    </font>
    <font>
      <sz val="10"/>
      <color indexed="8"/>
      <name val="Arial Narrow"/>
      <family val="0"/>
    </font>
    <font>
      <b/>
      <sz val="10"/>
      <color indexed="8"/>
      <name val="Arial Narrow"/>
      <family val="0"/>
    </font>
    <font>
      <u val="single"/>
      <sz val="10"/>
      <color indexed="8"/>
      <name val="Arial Narrow"/>
      <family val="0"/>
    </font>
    <font>
      <sz val="9"/>
      <color indexed="63"/>
      <name val="Calibri"/>
      <family val="0"/>
    </font>
    <font>
      <sz val="7"/>
      <color indexed="63"/>
      <name val="Calibri"/>
      <family val="0"/>
    </font>
    <font>
      <i/>
      <sz val="6"/>
      <color indexed="8"/>
      <name val="Cambria"/>
      <family val="0"/>
    </font>
    <font>
      <i/>
      <sz val="11"/>
      <name val="Arial Narrow"/>
      <family val="0"/>
    </font>
    <font>
      <i/>
      <sz val="10"/>
      <name val="Arial Narrow"/>
      <family val="0"/>
    </font>
    <font>
      <b/>
      <sz val="12"/>
      <name val="Arial Narrow"/>
      <family val="0"/>
    </font>
    <font>
      <sz val="12"/>
      <name val="Arial Narrow"/>
      <family val="0"/>
    </font>
    <font>
      <sz val="10"/>
      <color indexed="10"/>
      <name val="Arial Narrow"/>
      <family val="0"/>
    </font>
    <font>
      <i/>
      <sz val="6"/>
      <color indexed="8"/>
      <name val="Arial"/>
      <family val="0"/>
    </font>
    <font>
      <sz val="10"/>
      <name val="Calibri"/>
      <family val="0"/>
    </font>
    <font>
      <b/>
      <sz val="10"/>
      <name val="Calibri"/>
      <family val="0"/>
    </font>
    <font>
      <i/>
      <sz val="6"/>
      <color indexed="63"/>
      <name val="Calibri"/>
      <family val="0"/>
    </font>
    <font>
      <vertAlign val="subscript"/>
      <sz val="10"/>
      <color indexed="8"/>
      <name val="Arial Narrow"/>
      <family val="0"/>
    </font>
    <font>
      <vertAlign val="subscript"/>
      <sz val="10"/>
      <name val="Arial Narrow"/>
      <family val="0"/>
    </font>
    <font>
      <b/>
      <sz val="10"/>
      <name val="Arial Narrow"/>
      <family val="0"/>
    </font>
    <font>
      <sz val="9"/>
      <color indexed="9"/>
      <name val="Arial"/>
      <family val="2"/>
    </font>
    <font>
      <sz val="9"/>
      <color indexed="14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u val="single"/>
      <sz val="9"/>
      <color indexed="20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9"/>
      <color indexed="12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9"/>
      <color indexed="12"/>
      <name val="Arial Narrow"/>
      <family val="0"/>
    </font>
    <font>
      <sz val="9"/>
      <color indexed="10"/>
      <name val="Arial Narrow"/>
      <family val="0"/>
    </font>
    <font>
      <sz val="9"/>
      <color indexed="8"/>
      <name val="Arial Narrow"/>
      <family val="0"/>
    </font>
    <font>
      <sz val="11"/>
      <color indexed="8"/>
      <name val="Arial Narrow"/>
      <family val="0"/>
    </font>
    <font>
      <i/>
      <u val="single"/>
      <sz val="10"/>
      <color indexed="15"/>
      <name val="Arial"/>
      <family val="0"/>
    </font>
    <font>
      <sz val="10"/>
      <color indexed="15"/>
      <name val="Arial Narrow"/>
      <family val="0"/>
    </font>
    <font>
      <sz val="8"/>
      <name val="Arial Narrow"/>
      <family val="0"/>
    </font>
    <font>
      <vertAlign val="subscript"/>
      <sz val="14"/>
      <color indexed="8"/>
      <name val="Calibri"/>
      <family val="0"/>
    </font>
    <font>
      <u val="single"/>
      <sz val="9"/>
      <color indexed="8"/>
      <name val="Calibri"/>
      <family val="0"/>
    </font>
    <font>
      <sz val="14"/>
      <color indexed="8"/>
      <name val="Calibri"/>
      <family val="0"/>
    </font>
    <font>
      <sz val="11"/>
      <color indexed="8"/>
      <name val="Calibri"/>
      <family val="0"/>
    </font>
    <font>
      <sz val="14"/>
      <color indexed="63"/>
      <name val="Calibri"/>
      <family val="0"/>
    </font>
    <font>
      <sz val="12"/>
      <color indexed="63"/>
      <name val="Calibri"/>
      <family val="0"/>
    </font>
    <font>
      <sz val="8"/>
      <color indexed="8"/>
      <name val="Calibri"/>
      <family val="0"/>
    </font>
    <font>
      <b/>
      <sz val="10"/>
      <color indexed="8"/>
      <name val="Calibri"/>
      <family val="0"/>
    </font>
    <font>
      <i/>
      <sz val="9"/>
      <color indexed="8"/>
      <name val="Calibri"/>
      <family val="0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u val="single"/>
      <sz val="9"/>
      <color theme="11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9"/>
      <color theme="10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9"/>
      <color rgb="FF0000FF"/>
      <name val="Arial Narrow"/>
      <family val="0"/>
    </font>
    <font>
      <sz val="9"/>
      <color rgb="FFFF0000"/>
      <name val="Arial Narrow"/>
      <family val="0"/>
    </font>
    <font>
      <sz val="10"/>
      <color rgb="FFFF0000"/>
      <name val="Arial Narrow"/>
      <family val="0"/>
    </font>
    <font>
      <sz val="9"/>
      <color theme="1"/>
      <name val="Arial Narrow"/>
      <family val="0"/>
    </font>
    <font>
      <sz val="10"/>
      <color theme="1"/>
      <name val="Arial Narrow"/>
      <family val="0"/>
    </font>
    <font>
      <sz val="11"/>
      <color theme="1"/>
      <name val="Arial Narrow"/>
      <family val="0"/>
    </font>
    <font>
      <i/>
      <u val="single"/>
      <sz val="10"/>
      <color rgb="FF0070C0"/>
      <name val="Arial"/>
      <family val="0"/>
    </font>
    <font>
      <sz val="10"/>
      <color rgb="FF00B0F0"/>
      <name val="Arial Narrow"/>
      <family val="0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2" fontId="3" fillId="33" borderId="0" xfId="0" applyNumberFormat="1" applyFont="1" applyFill="1" applyAlignment="1">
      <alignment horizontal="left"/>
    </xf>
    <xf numFmtId="2" fontId="3" fillId="33" borderId="0" xfId="0" applyNumberFormat="1" applyFont="1" applyFill="1" applyAlignment="1">
      <alignment horizontal="center"/>
    </xf>
    <xf numFmtId="2" fontId="3" fillId="33" borderId="0" xfId="0" applyNumberFormat="1" applyFont="1" applyFill="1" applyAlignment="1">
      <alignment/>
    </xf>
    <xf numFmtId="173" fontId="3" fillId="33" borderId="0" xfId="0" applyNumberFormat="1" applyFont="1" applyFill="1" applyAlignment="1">
      <alignment horizontal="center"/>
    </xf>
    <xf numFmtId="174" fontId="3" fillId="33" borderId="0" xfId="0" applyNumberFormat="1" applyFont="1" applyFill="1" applyAlignment="1">
      <alignment horizontal="center"/>
    </xf>
    <xf numFmtId="2" fontId="3" fillId="33" borderId="0" xfId="42" applyNumberFormat="1" applyFont="1" applyFill="1" applyAlignment="1">
      <alignment horizontal="center"/>
    </xf>
    <xf numFmtId="172" fontId="3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 horizontal="center"/>
    </xf>
    <xf numFmtId="2" fontId="3" fillId="33" borderId="0" xfId="0" applyNumberFormat="1" applyFont="1" applyFill="1" applyAlignment="1">
      <alignment horizontal="right"/>
    </xf>
    <xf numFmtId="1" fontId="3" fillId="33" borderId="0" xfId="0" applyNumberFormat="1" applyFont="1" applyFill="1" applyAlignment="1">
      <alignment horizontal="right"/>
    </xf>
    <xf numFmtId="173" fontId="3" fillId="33" borderId="0" xfId="0" applyNumberFormat="1" applyFont="1" applyFill="1" applyAlignment="1">
      <alignment horizontal="right"/>
    </xf>
    <xf numFmtId="2" fontId="80" fillId="33" borderId="0" xfId="0" applyNumberFormat="1" applyFont="1" applyFill="1" applyAlignment="1">
      <alignment horizontal="right"/>
    </xf>
    <xf numFmtId="173" fontId="3" fillId="33" borderId="0" xfId="0" applyNumberFormat="1" applyFont="1" applyFill="1" applyAlignment="1">
      <alignment/>
    </xf>
    <xf numFmtId="1" fontId="5" fillId="33" borderId="0" xfId="0" applyNumberFormat="1" applyFont="1" applyFill="1" applyAlignment="1">
      <alignment horizontal="right"/>
    </xf>
    <xf numFmtId="1" fontId="5" fillId="33" borderId="0" xfId="0" applyNumberFormat="1" applyFont="1" applyFill="1" applyAlignment="1">
      <alignment horizontal="center"/>
    </xf>
    <xf numFmtId="173" fontId="81" fillId="33" borderId="0" xfId="0" applyNumberFormat="1" applyFont="1" applyFill="1" applyAlignment="1">
      <alignment horizontal="right"/>
    </xf>
    <xf numFmtId="173" fontId="5" fillId="33" borderId="0" xfId="0" applyNumberFormat="1" applyFont="1" applyFill="1" applyBorder="1" applyAlignment="1">
      <alignment horizontal="right"/>
    </xf>
    <xf numFmtId="173" fontId="5" fillId="33" borderId="0" xfId="0" applyNumberFormat="1" applyFont="1" applyFill="1" applyAlignment="1">
      <alignment horizontal="center"/>
    </xf>
    <xf numFmtId="1" fontId="6" fillId="33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horizontal="left"/>
    </xf>
    <xf numFmtId="2" fontId="5" fillId="33" borderId="0" xfId="0" applyNumberFormat="1" applyFont="1" applyFill="1" applyAlignment="1">
      <alignment horizontal="left"/>
    </xf>
    <xf numFmtId="2" fontId="5" fillId="33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horizontal="center"/>
    </xf>
    <xf numFmtId="2" fontId="82" fillId="33" borderId="0" xfId="0" applyNumberFormat="1" applyFont="1" applyFill="1" applyAlignment="1">
      <alignment horizontal="left"/>
    </xf>
    <xf numFmtId="9" fontId="3" fillId="33" borderId="0" xfId="59" applyFont="1" applyFill="1" applyAlignment="1">
      <alignment horizontal="center"/>
    </xf>
    <xf numFmtId="2" fontId="8" fillId="33" borderId="0" xfId="0" applyNumberFormat="1" applyFont="1" applyFill="1" applyAlignment="1">
      <alignment horizontal="center"/>
    </xf>
    <xf numFmtId="173" fontId="3" fillId="33" borderId="0" xfId="0" applyNumberFormat="1" applyFont="1" applyFill="1" applyBorder="1" applyAlignment="1">
      <alignment horizontal="center"/>
    </xf>
    <xf numFmtId="0" fontId="83" fillId="33" borderId="0" xfId="0" applyFont="1" applyFill="1" applyBorder="1" applyAlignment="1">
      <alignment/>
    </xf>
    <xf numFmtId="2" fontId="7" fillId="33" borderId="0" xfId="0" applyNumberFormat="1" applyFont="1" applyFill="1" applyAlignment="1">
      <alignment/>
    </xf>
    <xf numFmtId="2" fontId="83" fillId="33" borderId="0" xfId="0" applyNumberFormat="1" applyFont="1" applyFill="1" applyBorder="1" applyAlignment="1">
      <alignment/>
    </xf>
    <xf numFmtId="0" fontId="83" fillId="33" borderId="0" xfId="0" applyFont="1" applyFill="1" applyBorder="1" applyAlignment="1">
      <alignment horizontal="center"/>
    </xf>
    <xf numFmtId="0" fontId="84" fillId="33" borderId="0" xfId="0" applyFont="1" applyFill="1" applyBorder="1" applyAlignment="1">
      <alignment/>
    </xf>
    <xf numFmtId="0" fontId="83" fillId="33" borderId="10" xfId="0" applyFont="1" applyFill="1" applyBorder="1" applyAlignment="1">
      <alignment horizontal="center"/>
    </xf>
    <xf numFmtId="173" fontId="83" fillId="33" borderId="0" xfId="0" applyNumberFormat="1" applyFont="1" applyFill="1" applyBorder="1" applyAlignment="1">
      <alignment/>
    </xf>
    <xf numFmtId="0" fontId="83" fillId="33" borderId="11" xfId="0" applyFont="1" applyFill="1" applyBorder="1" applyAlignment="1">
      <alignment horizontal="center"/>
    </xf>
    <xf numFmtId="0" fontId="83" fillId="33" borderId="12" xfId="0" applyFont="1" applyFill="1" applyBorder="1" applyAlignment="1">
      <alignment horizontal="center"/>
    </xf>
    <xf numFmtId="0" fontId="83" fillId="33" borderId="13" xfId="0" applyFont="1" applyFill="1" applyBorder="1" applyAlignment="1">
      <alignment horizontal="center"/>
    </xf>
    <xf numFmtId="0" fontId="83" fillId="33" borderId="14" xfId="0" applyFont="1" applyFill="1" applyBorder="1" applyAlignment="1">
      <alignment horizontal="center"/>
    </xf>
    <xf numFmtId="0" fontId="83" fillId="33" borderId="15" xfId="0" applyFont="1" applyFill="1" applyBorder="1" applyAlignment="1">
      <alignment/>
    </xf>
    <xf numFmtId="0" fontId="83" fillId="33" borderId="16" xfId="0" applyFont="1" applyFill="1" applyBorder="1" applyAlignment="1">
      <alignment horizontal="center"/>
    </xf>
    <xf numFmtId="0" fontId="83" fillId="33" borderId="17" xfId="0" applyFont="1" applyFill="1" applyBorder="1" applyAlignment="1">
      <alignment horizontal="center"/>
    </xf>
    <xf numFmtId="0" fontId="83" fillId="33" borderId="17" xfId="0" applyFont="1" applyFill="1" applyBorder="1" applyAlignment="1">
      <alignment/>
    </xf>
    <xf numFmtId="0" fontId="83" fillId="33" borderId="18" xfId="0" applyFont="1" applyFill="1" applyBorder="1" applyAlignment="1">
      <alignment/>
    </xf>
    <xf numFmtId="2" fontId="3" fillId="33" borderId="17" xfId="0" applyNumberFormat="1" applyFont="1" applyFill="1" applyBorder="1" applyAlignment="1">
      <alignment horizontal="center"/>
    </xf>
    <xf numFmtId="2" fontId="3" fillId="33" borderId="18" xfId="0" applyNumberFormat="1" applyFont="1" applyFill="1" applyBorder="1" applyAlignment="1">
      <alignment horizontal="center"/>
    </xf>
    <xf numFmtId="2" fontId="3" fillId="33" borderId="19" xfId="0" applyNumberFormat="1" applyFont="1" applyFill="1" applyBorder="1" applyAlignment="1">
      <alignment horizontal="center"/>
    </xf>
    <xf numFmtId="0" fontId="83" fillId="33" borderId="19" xfId="0" applyFont="1" applyFill="1" applyBorder="1" applyAlignment="1">
      <alignment/>
    </xf>
    <xf numFmtId="2" fontId="3" fillId="33" borderId="20" xfId="0" applyNumberFormat="1" applyFont="1" applyFill="1" applyBorder="1" applyAlignment="1">
      <alignment horizontal="center"/>
    </xf>
    <xf numFmtId="173" fontId="83" fillId="33" borderId="0" xfId="0" applyNumberFormat="1" applyFont="1" applyFill="1" applyBorder="1" applyAlignment="1">
      <alignment horizontal="center"/>
    </xf>
    <xf numFmtId="2" fontId="83" fillId="33" borderId="0" xfId="0" applyNumberFormat="1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0" fontId="84" fillId="33" borderId="0" xfId="0" applyFont="1" applyFill="1" applyBorder="1" applyAlignment="1">
      <alignment horizontal="center"/>
    </xf>
    <xf numFmtId="0" fontId="84" fillId="33" borderId="21" xfId="0" applyFont="1" applyFill="1" applyBorder="1" applyAlignment="1">
      <alignment horizontal="center"/>
    </xf>
    <xf numFmtId="0" fontId="84" fillId="33" borderId="0" xfId="0" applyFont="1" applyFill="1" applyBorder="1" applyAlignment="1">
      <alignment horizontal="left"/>
    </xf>
    <xf numFmtId="0" fontId="81" fillId="33" borderId="0" xfId="0" applyFont="1" applyFill="1" applyBorder="1" applyAlignment="1">
      <alignment/>
    </xf>
    <xf numFmtId="0" fontId="85" fillId="33" borderId="0" xfId="0" applyFont="1" applyFill="1" applyBorder="1" applyAlignment="1">
      <alignment/>
    </xf>
    <xf numFmtId="2" fontId="85" fillId="33" borderId="0" xfId="0" applyNumberFormat="1" applyFont="1" applyFill="1" applyBorder="1" applyAlignment="1">
      <alignment/>
    </xf>
    <xf numFmtId="2" fontId="16" fillId="33" borderId="0" xfId="0" applyNumberFormat="1" applyFont="1" applyFill="1" applyAlignment="1">
      <alignment horizontal="left"/>
    </xf>
    <xf numFmtId="2" fontId="6" fillId="33" borderId="0" xfId="0" applyNumberFormat="1" applyFont="1" applyFill="1" applyAlignment="1">
      <alignment horizontal="center"/>
    </xf>
    <xf numFmtId="2" fontId="16" fillId="33" borderId="0" xfId="0" applyNumberFormat="1" applyFont="1" applyFill="1" applyAlignment="1">
      <alignment horizontal="center"/>
    </xf>
    <xf numFmtId="2" fontId="17" fillId="33" borderId="0" xfId="0" applyNumberFormat="1" applyFont="1" applyFill="1" applyAlignment="1">
      <alignment horizontal="center"/>
    </xf>
    <xf numFmtId="2" fontId="18" fillId="33" borderId="0" xfId="0" applyNumberFormat="1" applyFont="1" applyFill="1" applyAlignment="1">
      <alignment horizontal="left"/>
    </xf>
    <xf numFmtId="2" fontId="19" fillId="33" borderId="0" xfId="0" applyNumberFormat="1" applyFont="1" applyFill="1" applyAlignment="1">
      <alignment horizontal="center"/>
    </xf>
    <xf numFmtId="2" fontId="86" fillId="33" borderId="0" xfId="53" applyNumberFormat="1" applyFont="1" applyFill="1" applyAlignment="1">
      <alignment horizontal="left"/>
    </xf>
    <xf numFmtId="2" fontId="7" fillId="33" borderId="0" xfId="0" applyNumberFormat="1" applyFont="1" applyFill="1" applyBorder="1" applyAlignment="1">
      <alignment horizontal="center"/>
    </xf>
    <xf numFmtId="1" fontId="87" fillId="33" borderId="0" xfId="0" applyNumberFormat="1" applyFont="1" applyFill="1" applyAlignment="1">
      <alignment horizontal="center"/>
    </xf>
    <xf numFmtId="1" fontId="87" fillId="33" borderId="0" xfId="0" applyNumberFormat="1" applyFont="1" applyFill="1" applyBorder="1" applyAlignment="1">
      <alignment horizontal="center"/>
    </xf>
    <xf numFmtId="2" fontId="82" fillId="33" borderId="0" xfId="0" applyNumberFormat="1" applyFont="1" applyFill="1" applyAlignment="1">
      <alignment horizontal="center"/>
    </xf>
    <xf numFmtId="0" fontId="87" fillId="33" borderId="0" xfId="0" applyFont="1" applyFill="1" applyBorder="1" applyAlignment="1">
      <alignment horizontal="center"/>
    </xf>
    <xf numFmtId="173" fontId="82" fillId="33" borderId="0" xfId="0" applyNumberFormat="1" applyFont="1" applyFill="1" applyAlignment="1">
      <alignment horizontal="center"/>
    </xf>
    <xf numFmtId="1" fontId="84" fillId="33" borderId="0" xfId="0" applyNumberFormat="1" applyFont="1" applyFill="1" applyBorder="1" applyAlignment="1">
      <alignment horizontal="center"/>
    </xf>
    <xf numFmtId="2" fontId="87" fillId="33" borderId="0" xfId="0" applyNumberFormat="1" applyFont="1" applyFill="1" applyBorder="1" applyAlignment="1">
      <alignment horizontal="center"/>
    </xf>
    <xf numFmtId="0" fontId="87" fillId="33" borderId="0" xfId="0" applyFont="1" applyFill="1" applyBorder="1" applyAlignment="1">
      <alignment/>
    </xf>
    <xf numFmtId="0" fontId="84" fillId="33" borderId="0" xfId="0" applyFont="1" applyFill="1" applyBorder="1" applyAlignment="1">
      <alignment horizontal="right"/>
    </xf>
    <xf numFmtId="2" fontId="7" fillId="33" borderId="0" xfId="0" applyNumberFormat="1" applyFont="1" applyFill="1" applyBorder="1" applyAlignment="1">
      <alignment horizontal="left"/>
    </xf>
    <xf numFmtId="1" fontId="7" fillId="33" borderId="0" xfId="0" applyNumberFormat="1" applyFont="1" applyFill="1" applyAlignment="1">
      <alignment horizontal="center"/>
    </xf>
    <xf numFmtId="1" fontId="7" fillId="33" borderId="0" xfId="0" applyNumberFormat="1" applyFont="1" applyFill="1" applyBorder="1" applyAlignment="1">
      <alignment horizontal="center"/>
    </xf>
    <xf numFmtId="173" fontId="84" fillId="33" borderId="0" xfId="0" applyNumberFormat="1" applyFont="1" applyFill="1" applyBorder="1" applyAlignment="1">
      <alignment horizontal="center"/>
    </xf>
    <xf numFmtId="2" fontId="87" fillId="33" borderId="0" xfId="0" applyNumberFormat="1" applyFont="1" applyFill="1" applyAlignment="1">
      <alignment horizontal="center"/>
    </xf>
    <xf numFmtId="49" fontId="17" fillId="33" borderId="0" xfId="0" applyNumberFormat="1" applyFont="1" applyFill="1" applyAlignment="1">
      <alignment horizontal="left"/>
    </xf>
    <xf numFmtId="2" fontId="84" fillId="33" borderId="0" xfId="0" applyNumberFormat="1" applyFont="1" applyFill="1" applyBorder="1" applyAlignment="1">
      <alignment/>
    </xf>
    <xf numFmtId="0" fontId="84" fillId="33" borderId="22" xfId="0" applyFont="1" applyFill="1" applyBorder="1" applyAlignment="1">
      <alignment/>
    </xf>
    <xf numFmtId="2" fontId="7" fillId="33" borderId="12" xfId="0" applyNumberFormat="1" applyFont="1" applyFill="1" applyBorder="1" applyAlignment="1">
      <alignment horizontal="center"/>
    </xf>
    <xf numFmtId="2" fontId="7" fillId="33" borderId="22" xfId="0" applyNumberFormat="1" applyFont="1" applyFill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0" fontId="84" fillId="33" borderId="23" xfId="0" applyFont="1" applyFill="1" applyBorder="1" applyAlignment="1">
      <alignment horizontal="center"/>
    </xf>
    <xf numFmtId="2" fontId="7" fillId="33" borderId="17" xfId="0" applyNumberFormat="1" applyFont="1" applyFill="1" applyBorder="1" applyAlignment="1">
      <alignment horizontal="center"/>
    </xf>
    <xf numFmtId="2" fontId="7" fillId="33" borderId="23" xfId="0" applyNumberFormat="1" applyFont="1" applyFill="1" applyBorder="1" applyAlignment="1">
      <alignment horizontal="center"/>
    </xf>
    <xf numFmtId="2" fontId="7" fillId="33" borderId="18" xfId="0" applyNumberFormat="1" applyFont="1" applyFill="1" applyBorder="1" applyAlignment="1">
      <alignment horizontal="center"/>
    </xf>
    <xf numFmtId="0" fontId="84" fillId="33" borderId="19" xfId="0" applyFont="1" applyFill="1" applyBorder="1" applyAlignment="1">
      <alignment horizontal="center"/>
    </xf>
    <xf numFmtId="0" fontId="84" fillId="33" borderId="20" xfId="0" applyFont="1" applyFill="1" applyBorder="1" applyAlignment="1">
      <alignment horizontal="center"/>
    </xf>
    <xf numFmtId="0" fontId="84" fillId="33" borderId="21" xfId="0" applyFont="1" applyFill="1" applyBorder="1" applyAlignment="1">
      <alignment horizontal="left"/>
    </xf>
    <xf numFmtId="172" fontId="84" fillId="33" borderId="0" xfId="0" applyNumberFormat="1" applyFont="1" applyFill="1" applyBorder="1" applyAlignment="1">
      <alignment/>
    </xf>
    <xf numFmtId="173" fontId="7" fillId="33" borderId="0" xfId="0" applyNumberFormat="1" applyFont="1" applyFill="1" applyAlignment="1">
      <alignment horizontal="center"/>
    </xf>
    <xf numFmtId="2" fontId="84" fillId="33" borderId="0" xfId="0" applyNumberFormat="1" applyFont="1" applyFill="1" applyBorder="1" applyAlignment="1">
      <alignment horizontal="center"/>
    </xf>
    <xf numFmtId="2" fontId="27" fillId="33" borderId="0" xfId="0" applyNumberFormat="1" applyFont="1" applyFill="1" applyAlignment="1">
      <alignment horizontal="left"/>
    </xf>
    <xf numFmtId="2" fontId="7" fillId="34" borderId="0" xfId="0" applyNumberFormat="1" applyFont="1" applyFill="1" applyAlignment="1">
      <alignment horizontal="center"/>
    </xf>
    <xf numFmtId="2" fontId="52" fillId="33" borderId="0" xfId="0" applyNumberFormat="1" applyFont="1" applyFill="1" applyAlignment="1">
      <alignment horizontal="center"/>
    </xf>
    <xf numFmtId="2" fontId="6" fillId="33" borderId="0" xfId="0" applyNumberFormat="1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IL for BM at z = 128'</a:t>
            </a:r>
          </a:p>
        </c:rich>
      </c:tx>
      <c:layout>
        <c:manualLayout>
          <c:xMode val="factor"/>
          <c:yMode val="factor"/>
          <c:x val="-0.0022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26575"/>
          <c:w val="0.97175"/>
          <c:h val="0.74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6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6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6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6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6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6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-5400000" anchor="ctr"/>
                <a:lstStyle/>
                <a:p>
                  <a:pPr algn="ctr">
                    <a:defRPr lang="en-US" cap="none" sz="6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-5400000" anchor="ctr"/>
                <a:lstStyle/>
                <a:p>
                  <a:pPr algn="ctr">
                    <a:defRPr lang="en-US" cap="none" sz="6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-5400000" anchor="ctr"/>
                <a:lstStyle/>
                <a:p>
                  <a:pPr algn="ctr">
                    <a:defRPr lang="en-US" cap="none" sz="6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-5400000" anchor="ctr"/>
                <a:lstStyle/>
                <a:p>
                  <a:pPr algn="ctr">
                    <a:defRPr lang="en-US" cap="none" sz="6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-5400000" anchor="ctr"/>
                <a:lstStyle/>
                <a:p>
                  <a:pPr algn="ctr">
                    <a:defRPr lang="en-US" cap="none" sz="6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-5400000" anchor="ctr"/>
                <a:lstStyle/>
                <a:p>
                  <a:pPr algn="ctr">
                    <a:defRPr lang="en-US" cap="none" sz="6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-5400000" anchor="ctr"/>
                <a:lstStyle/>
                <a:p>
                  <a:pPr algn="ctr">
                    <a:defRPr lang="en-US" cap="none" sz="6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60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'IL_BM SF'!$B$19:$Z$19</c:f>
              <c:numCache/>
            </c:numRef>
          </c:xVal>
          <c:yVal>
            <c:numRef>
              <c:f>'IL_BM SF'!$B$20:$Z$20</c:f>
              <c:numCache/>
            </c:numRef>
          </c:yVal>
          <c:smooth val="0"/>
        </c:ser>
        <c:axId val="55052451"/>
        <c:axId val="25710012"/>
      </c:scatterChart>
      <c:valAx>
        <c:axId val="55052451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710012"/>
        <c:crosses val="autoZero"/>
        <c:crossBetween val="midCat"/>
        <c:dispUnits/>
      </c:valAx>
      <c:valAx>
        <c:axId val="25710012"/>
        <c:scaling>
          <c:orientation val="maxMin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5505245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IL for SF</a:t>
            </a:r>
          </a:p>
        </c:rich>
      </c:tx>
      <c:layout>
        <c:manualLayout>
          <c:xMode val="factor"/>
          <c:yMode val="factor"/>
          <c:x val="-0.002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28225"/>
          <c:w val="0.94025"/>
          <c:h val="0.732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600" b="0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600" b="0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600" b="0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600" b="0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600" b="0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600" b="0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600" b="0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5400000" anchor="ctr"/>
                <a:lstStyle/>
                <a:p>
                  <a:pPr algn="ctr">
                    <a:defRPr lang="en-US" cap="none" sz="600" b="0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-5400000" anchor="ctr"/>
                <a:lstStyle/>
                <a:p>
                  <a:pPr algn="ctr">
                    <a:defRPr lang="en-US" cap="none" sz="600" b="0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-5400000" anchor="ctr"/>
                <a:lstStyle/>
                <a:p>
                  <a:pPr algn="ctr">
                    <a:defRPr lang="en-US" cap="none" sz="600" b="0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-5400000" anchor="ctr"/>
                <a:lstStyle/>
                <a:p>
                  <a:pPr algn="ctr">
                    <a:defRPr lang="en-US" cap="none" sz="600" b="0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6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'IL_BM SF'!$B$37:$AA$37</c:f>
              <c:numCache/>
            </c:numRef>
          </c:xVal>
          <c:yVal>
            <c:numRef>
              <c:f>'IL_BM SF'!$B$38:$AA$38</c:f>
              <c:numCache/>
            </c:numRef>
          </c:yVal>
          <c:smooth val="0"/>
        </c:ser>
        <c:axId val="30063517"/>
        <c:axId val="2136198"/>
      </c:scatterChart>
      <c:valAx>
        <c:axId val="300635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36198"/>
        <c:crosses val="autoZero"/>
        <c:crossBetween val="midCat"/>
        <c:dispUnits/>
      </c:valAx>
      <c:valAx>
        <c:axId val="2136198"/>
        <c:scaling>
          <c:orientation val="minMax"/>
        </c:scaling>
        <c:axPos val="l"/>
        <c:delete val="1"/>
        <c:majorTickMark val="out"/>
        <c:minorTickMark val="none"/>
        <c:tickLblPos val="nextTo"/>
        <c:crossAx val="3006351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IL for SF at z =80.01'</a:t>
            </a:r>
          </a:p>
        </c:rich>
      </c:tx>
      <c:layout>
        <c:manualLayout>
          <c:xMode val="factor"/>
          <c:yMode val="factor"/>
          <c:x val="-0.002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35"/>
          <c:y val="0.22425"/>
          <c:w val="0.991"/>
          <c:h val="0.749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'IL_BM SF'!$B$57:$Z$57</c:f>
              <c:numCache/>
            </c:numRef>
          </c:xVal>
          <c:yVal>
            <c:numRef>
              <c:f>'IL_BM SF'!$B$58:$Z$58</c:f>
              <c:numCache/>
            </c:numRef>
          </c:yVal>
          <c:smooth val="0"/>
        </c:ser>
        <c:axId val="19225783"/>
        <c:axId val="38814320"/>
      </c:scatterChart>
      <c:valAx>
        <c:axId val="192257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814320"/>
        <c:crosses val="autoZero"/>
        <c:crossBetween val="midCat"/>
        <c:dispUnits/>
      </c:valAx>
      <c:valAx>
        <c:axId val="3881432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22578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BM Diagram</a:t>
            </a:r>
          </a:p>
        </c:rich>
      </c:tx>
      <c:layout>
        <c:manualLayout>
          <c:xMode val="factor"/>
          <c:yMode val="factor"/>
          <c:x val="-0.002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6625"/>
          <c:w val="0.94675"/>
          <c:h val="0.86425"/>
        </c:manualLayout>
      </c:layout>
      <c:scatterChart>
        <c:scatterStyle val="lineMarker"/>
        <c:varyColors val="0"/>
        <c:ser>
          <c:idx val="7"/>
          <c:order val="0"/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'BM SF '!$B$30:$O$30</c:f>
              <c:numCache/>
            </c:numRef>
          </c:xVal>
          <c:yVal>
            <c:numRef>
              <c:f>'BM SF '!$B$38:$O$38</c:f>
              <c:numCache/>
            </c:numRef>
          </c:yVal>
          <c:smooth val="0"/>
        </c:ser>
        <c:ser>
          <c:idx val="8"/>
          <c:order val="1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0713A"/>
              </a:solidFill>
              <a:ln>
                <a:solidFill>
                  <a:srgbClr val="90713A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1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1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1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600" b="0" i="1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600" b="0" i="1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600" b="0" i="1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600" b="0" i="1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600" b="0" i="1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600" b="0" i="1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600" b="0" i="1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600" b="0" i="1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600" b="0" i="1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600" b="0" i="1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1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'BM SF '!$B$30:$O$30</c:f>
              <c:numCache/>
            </c:numRef>
          </c:xVal>
          <c:yVal>
            <c:numRef>
              <c:f>'BM SF '!$B$39:$O$39</c:f>
              <c:numCache/>
            </c:numRef>
          </c:yVal>
          <c:smooth val="0"/>
        </c:ser>
        <c:axId val="13784561"/>
        <c:axId val="56952186"/>
      </c:scatterChart>
      <c:valAx>
        <c:axId val="13784561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333333"/>
                </a:solidFill>
              </a:defRPr>
            </a:pPr>
          </a:p>
        </c:txPr>
        <c:crossAx val="56952186"/>
        <c:crosses val="autoZero"/>
        <c:crossBetween val="midCat"/>
        <c:dispUnits/>
      </c:valAx>
      <c:valAx>
        <c:axId val="56952186"/>
        <c:scaling>
          <c:orientation val="maxMin"/>
        </c:scaling>
        <c:axPos val="l"/>
        <c:delete val="1"/>
        <c:majorTickMark val="out"/>
        <c:minorTickMark val="none"/>
        <c:tickLblPos val="nextTo"/>
        <c:crossAx val="1378456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SF Diagram </a:t>
            </a:r>
          </a:p>
        </c:rich>
      </c:tx>
      <c:layout>
        <c:manualLayout>
          <c:xMode val="factor"/>
          <c:yMode val="factor"/>
          <c:x val="-0.002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24425"/>
          <c:w val="0.96525"/>
          <c:h val="0.758"/>
        </c:manualLayout>
      </c:layout>
      <c:scatterChart>
        <c:scatterStyle val="lineMarker"/>
        <c:varyColors val="0"/>
        <c:ser>
          <c:idx val="7"/>
          <c:order val="0"/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'BM SF '!$B$58:$X$58</c:f>
              <c:numCache/>
            </c:numRef>
          </c:xVal>
          <c:yVal>
            <c:numRef>
              <c:f>'BM SF '!$B$66:$X$66</c:f>
              <c:numCache/>
            </c:numRef>
          </c:yVal>
          <c:smooth val="0"/>
        </c:ser>
        <c:ser>
          <c:idx val="8"/>
          <c:order val="1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0713A"/>
              </a:solidFill>
              <a:ln>
                <a:solidFill>
                  <a:srgbClr val="90713A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1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1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1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600" b="0" i="1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600" b="0" i="1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600" b="0" i="1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600" b="0" i="1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600" b="0" i="1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600" b="0" i="1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600" b="0" i="1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600" b="0" i="1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600" b="0" i="1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600" b="0" i="1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600" b="0" i="1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600" b="0" i="1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1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1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'BM SF '!$B$58:$X$58</c:f>
              <c:numCache/>
            </c:numRef>
          </c:xVal>
          <c:yVal>
            <c:numRef>
              <c:f>'BM SF '!$B$67:$X$67</c:f>
              <c:numCache/>
            </c:numRef>
          </c:yVal>
          <c:smooth val="0"/>
        </c:ser>
        <c:axId val="42807627"/>
        <c:axId val="49724324"/>
      </c:scatterChart>
      <c:valAx>
        <c:axId val="428076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333333"/>
                </a:solidFill>
              </a:defRPr>
            </a:pPr>
          </a:p>
        </c:txPr>
        <c:crossAx val="49724324"/>
        <c:crosses val="autoZero"/>
        <c:crossBetween val="midCat"/>
        <c:dispUnits/>
      </c:valAx>
      <c:valAx>
        <c:axId val="49724324"/>
        <c:scaling>
          <c:orientation val="minMax"/>
        </c:scaling>
        <c:axPos val="l"/>
        <c:delete val="1"/>
        <c:majorTickMark val="out"/>
        <c:minorTickMark val="none"/>
        <c:tickLblPos val="nextTo"/>
        <c:crossAx val="4280762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-0.046"/>
          <c:w val="0.98075"/>
          <c:h val="1.06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4865733"/>
        <c:axId val="1138414"/>
      </c:scatterChart>
      <c:valAx>
        <c:axId val="4486573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38414"/>
        <c:crosses val="autoZero"/>
        <c:crossBetween val="midCat"/>
        <c:dispUnits/>
      </c:valAx>
      <c:valAx>
        <c:axId val="1138414"/>
        <c:scaling>
          <c:orientation val="maxMin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86573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28575</xdr:rowOff>
    </xdr:from>
    <xdr:to>
      <xdr:col>14</xdr:col>
      <xdr:colOff>142875</xdr:colOff>
      <xdr:row>38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0" y="3800475"/>
          <a:ext cx="6362700" cy="4191000"/>
          <a:chOff x="0" y="3904673"/>
          <a:chExt cx="6043276" cy="4310303"/>
        </a:xfrm>
        <a:solidFill>
          <a:srgbClr val="FFFFFF"/>
        </a:solidFill>
      </xdr:grpSpPr>
      <xdr:sp>
        <xdr:nvSpPr>
          <xdr:cNvPr id="2" name="Straight Arrow Connector 42"/>
          <xdr:cNvSpPr>
            <a:spLocks/>
          </xdr:cNvSpPr>
        </xdr:nvSpPr>
        <xdr:spPr>
          <a:xfrm>
            <a:off x="2109103" y="4094326"/>
            <a:ext cx="0" cy="354522"/>
          </a:xfrm>
          <a:prstGeom prst="straightConnector1">
            <a:avLst/>
          </a:prstGeom>
          <a:noFill/>
          <a:ln w="25400" cmpd="sng">
            <a:solidFill>
              <a:srgbClr val="4F81BD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Straight Connector 105"/>
          <xdr:cNvSpPr>
            <a:spLocks/>
          </xdr:cNvSpPr>
        </xdr:nvSpPr>
        <xdr:spPr>
          <a:xfrm>
            <a:off x="3725680" y="5426210"/>
            <a:ext cx="0" cy="354522"/>
          </a:xfrm>
          <a:prstGeom prst="line">
            <a:avLst/>
          </a:prstGeom>
          <a:noFill/>
          <a:ln w="635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Straight Connector 106"/>
          <xdr:cNvSpPr>
            <a:spLocks/>
          </xdr:cNvSpPr>
        </xdr:nvSpPr>
        <xdr:spPr>
          <a:xfrm>
            <a:off x="4811959" y="5439141"/>
            <a:ext cx="0" cy="354522"/>
          </a:xfrm>
          <a:prstGeom prst="line">
            <a:avLst/>
          </a:prstGeom>
          <a:noFill/>
          <a:ln w="635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Straight Connector 107"/>
          <xdr:cNvSpPr>
            <a:spLocks/>
          </xdr:cNvSpPr>
        </xdr:nvSpPr>
        <xdr:spPr>
          <a:xfrm>
            <a:off x="5896727" y="5426210"/>
            <a:ext cx="0" cy="354522"/>
          </a:xfrm>
          <a:prstGeom prst="line">
            <a:avLst/>
          </a:prstGeom>
          <a:noFill/>
          <a:ln w="635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Straight Connector 108"/>
          <xdr:cNvSpPr>
            <a:spLocks/>
          </xdr:cNvSpPr>
        </xdr:nvSpPr>
        <xdr:spPr>
          <a:xfrm>
            <a:off x="2619760" y="5426210"/>
            <a:ext cx="0" cy="354522"/>
          </a:xfrm>
          <a:prstGeom prst="line">
            <a:avLst/>
          </a:prstGeom>
          <a:noFill/>
          <a:ln w="635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Straight Connector 109"/>
          <xdr:cNvSpPr>
            <a:spLocks/>
          </xdr:cNvSpPr>
        </xdr:nvSpPr>
        <xdr:spPr>
          <a:xfrm>
            <a:off x="1503265" y="5413279"/>
            <a:ext cx="0" cy="354522"/>
          </a:xfrm>
          <a:prstGeom prst="line">
            <a:avLst/>
          </a:prstGeom>
          <a:noFill/>
          <a:ln w="635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Straight Connector 110"/>
          <xdr:cNvSpPr>
            <a:spLocks/>
          </xdr:cNvSpPr>
        </xdr:nvSpPr>
        <xdr:spPr>
          <a:xfrm>
            <a:off x="491016" y="5413279"/>
            <a:ext cx="0" cy="354522"/>
          </a:xfrm>
          <a:prstGeom prst="line">
            <a:avLst/>
          </a:prstGeom>
          <a:noFill/>
          <a:ln w="635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Straight Connector 115"/>
          <xdr:cNvSpPr>
            <a:spLocks/>
          </xdr:cNvSpPr>
        </xdr:nvSpPr>
        <xdr:spPr>
          <a:xfrm>
            <a:off x="0" y="8012392"/>
            <a:ext cx="0" cy="202584"/>
          </a:xfrm>
          <a:prstGeom prst="line">
            <a:avLst/>
          </a:prstGeom>
          <a:noFill/>
          <a:ln w="635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0" name="Group 2"/>
          <xdr:cNvGrpSpPr>
            <a:grpSpLocks/>
          </xdr:cNvGrpSpPr>
        </xdr:nvGrpSpPr>
        <xdr:grpSpPr>
          <a:xfrm>
            <a:off x="481951" y="4671907"/>
            <a:ext cx="5411754" cy="1158394"/>
            <a:chOff x="584200" y="3170767"/>
            <a:chExt cx="6591300" cy="1214966"/>
          </a:xfrm>
          <a:solidFill>
            <a:srgbClr val="FFFFFF"/>
          </a:solidFill>
        </xdr:grpSpPr>
        <xdr:grpSp>
          <xdr:nvGrpSpPr>
            <xdr:cNvPr id="11" name="Group 9"/>
            <xdr:cNvGrpSpPr>
              <a:grpSpLocks/>
            </xdr:cNvGrpSpPr>
          </xdr:nvGrpSpPr>
          <xdr:grpSpPr>
            <a:xfrm>
              <a:off x="584200" y="4013346"/>
              <a:ext cx="6591300" cy="372387"/>
              <a:chOff x="584200" y="4449249"/>
              <a:chExt cx="6591685" cy="364051"/>
            </a:xfrm>
            <a:solidFill>
              <a:srgbClr val="FFFFFF"/>
            </a:solidFill>
          </xdr:grpSpPr>
          <xdr:sp>
            <xdr:nvSpPr>
              <xdr:cNvPr id="12" name="Straight Connector 35"/>
              <xdr:cNvSpPr>
                <a:spLocks/>
              </xdr:cNvSpPr>
            </xdr:nvSpPr>
            <xdr:spPr>
              <a:xfrm flipH="1">
                <a:off x="584200" y="4606792"/>
                <a:ext cx="1259012" cy="0"/>
              </a:xfrm>
              <a:prstGeom prst="line">
                <a:avLst/>
              </a:prstGeom>
              <a:noFill/>
              <a:ln w="6350" cmpd="sng">
                <a:solidFill>
                  <a:srgbClr val="4F81BD"/>
                </a:solidFill>
                <a:headEnd type="stealth"/>
                <a:tailEnd type="stealth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" name="TextBox 36"/>
              <xdr:cNvSpPr txBox="1">
                <a:spLocks noChangeArrowheads="1"/>
              </xdr:cNvSpPr>
            </xdr:nvSpPr>
            <xdr:spPr>
              <a:xfrm>
                <a:off x="1057153" y="4450887"/>
                <a:ext cx="322993" cy="33774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</a:t>
                </a:r>
                <a:r>
                  <a:rPr lang="en-US" cap="none" sz="1400" b="0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
</a:t>
                </a:r>
              </a:p>
            </xdr:txBody>
          </xdr:sp>
          <xdr:sp>
            <xdr:nvSpPr>
              <xdr:cNvPr id="14" name="Straight Connector 83"/>
              <xdr:cNvSpPr>
                <a:spLocks/>
              </xdr:cNvSpPr>
            </xdr:nvSpPr>
            <xdr:spPr>
              <a:xfrm flipH="1">
                <a:off x="1826733" y="4606792"/>
                <a:ext cx="1334816" cy="0"/>
              </a:xfrm>
              <a:prstGeom prst="line">
                <a:avLst/>
              </a:prstGeom>
              <a:noFill/>
              <a:ln w="6350" cmpd="sng">
                <a:solidFill>
                  <a:srgbClr val="4F81BD"/>
                </a:solidFill>
                <a:headEnd type="stealth"/>
                <a:tailEnd type="stealth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" name="TextBox 84"/>
              <xdr:cNvSpPr txBox="1">
                <a:spLocks noChangeArrowheads="1"/>
              </xdr:cNvSpPr>
            </xdr:nvSpPr>
            <xdr:spPr>
              <a:xfrm>
                <a:off x="2332644" y="4463902"/>
                <a:ext cx="306513" cy="33774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</a:t>
                </a:r>
                <a:r>
                  <a:rPr lang="en-US" cap="none" sz="1400" b="0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
</a:t>
                </a:r>
              </a:p>
            </xdr:txBody>
          </xdr:sp>
          <xdr:sp>
            <xdr:nvSpPr>
              <xdr:cNvPr id="16" name="Straight Connector 85"/>
              <xdr:cNvSpPr>
                <a:spLocks/>
              </xdr:cNvSpPr>
            </xdr:nvSpPr>
            <xdr:spPr>
              <a:xfrm flipH="1">
                <a:off x="3174732" y="4606792"/>
                <a:ext cx="1334816" cy="0"/>
              </a:xfrm>
              <a:prstGeom prst="line">
                <a:avLst/>
              </a:prstGeom>
              <a:noFill/>
              <a:ln w="6350" cmpd="sng">
                <a:solidFill>
                  <a:srgbClr val="4F81BD"/>
                </a:solidFill>
                <a:headEnd type="stealth"/>
                <a:tailEnd type="stealth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" name="Straight Connector 86"/>
              <xdr:cNvSpPr>
                <a:spLocks/>
              </xdr:cNvSpPr>
            </xdr:nvSpPr>
            <xdr:spPr>
              <a:xfrm flipH="1">
                <a:off x="4509548" y="4606792"/>
                <a:ext cx="1334816" cy="0"/>
              </a:xfrm>
              <a:prstGeom prst="line">
                <a:avLst/>
              </a:prstGeom>
              <a:noFill/>
              <a:ln w="6350" cmpd="sng">
                <a:solidFill>
                  <a:srgbClr val="4F81BD"/>
                </a:solidFill>
                <a:headEnd type="stealth"/>
                <a:tailEnd type="stealth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" name="Straight Connector 87"/>
              <xdr:cNvSpPr>
                <a:spLocks/>
              </xdr:cNvSpPr>
            </xdr:nvSpPr>
            <xdr:spPr>
              <a:xfrm flipH="1">
                <a:off x="5857548" y="4606792"/>
                <a:ext cx="1321633" cy="0"/>
              </a:xfrm>
              <a:prstGeom prst="line">
                <a:avLst/>
              </a:prstGeom>
              <a:noFill/>
              <a:ln w="6350" cmpd="sng">
                <a:solidFill>
                  <a:srgbClr val="4F81BD"/>
                </a:solidFill>
                <a:headEnd type="stealth"/>
                <a:tailEnd type="stealth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9" name="TextBox 92"/>
              <xdr:cNvSpPr txBox="1">
                <a:spLocks noChangeArrowheads="1"/>
              </xdr:cNvSpPr>
            </xdr:nvSpPr>
            <xdr:spPr>
              <a:xfrm>
                <a:off x="3669109" y="4476826"/>
                <a:ext cx="291682" cy="33774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</a:t>
                </a:r>
                <a:r>
                  <a:rPr lang="en-US" cap="none" sz="1400" b="0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3
</a:t>
                </a:r>
              </a:p>
            </xdr:txBody>
          </xdr:sp>
          <xdr:sp>
            <xdr:nvSpPr>
              <xdr:cNvPr id="20" name="TextBox 93"/>
              <xdr:cNvSpPr txBox="1">
                <a:spLocks noChangeArrowheads="1"/>
              </xdr:cNvSpPr>
            </xdr:nvSpPr>
            <xdr:spPr>
              <a:xfrm>
                <a:off x="5066546" y="4476826"/>
                <a:ext cx="306513" cy="33774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</a:t>
                </a:r>
                <a:r>
                  <a:rPr lang="en-US" cap="none" sz="1400" b="0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4
</a:t>
                </a:r>
              </a:p>
            </xdr:txBody>
          </xdr:sp>
          <xdr:sp>
            <xdr:nvSpPr>
              <xdr:cNvPr id="21" name="TextBox 94"/>
              <xdr:cNvSpPr txBox="1">
                <a:spLocks noChangeArrowheads="1"/>
              </xdr:cNvSpPr>
            </xdr:nvSpPr>
            <xdr:spPr>
              <a:xfrm>
                <a:off x="6342037" y="4476826"/>
                <a:ext cx="306513" cy="33774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</a:t>
                </a:r>
                <a:r>
                  <a:rPr lang="en-US" cap="none" sz="1400" b="0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5
</a:t>
                </a:r>
              </a:p>
            </xdr:txBody>
          </xdr:sp>
        </xdr:grpSp>
        <xdr:sp>
          <xdr:nvSpPr>
            <xdr:cNvPr id="22" name="Straight Connector 38"/>
            <xdr:cNvSpPr>
              <a:spLocks/>
            </xdr:cNvSpPr>
          </xdr:nvSpPr>
          <xdr:spPr>
            <a:xfrm flipH="1">
              <a:off x="594087" y="3376704"/>
              <a:ext cx="1995516" cy="0"/>
            </a:xfrm>
            <a:prstGeom prst="line">
              <a:avLst/>
            </a:prstGeom>
            <a:noFill/>
            <a:ln w="6350" cmpd="sng">
              <a:solidFill>
                <a:srgbClr val="4F81BD"/>
              </a:solidFill>
              <a:headEnd type="stealth"/>
              <a:tailEnd type="stealth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Straight Connector 4"/>
            <xdr:cNvSpPr>
              <a:spLocks/>
            </xdr:cNvSpPr>
          </xdr:nvSpPr>
          <xdr:spPr>
            <a:xfrm>
              <a:off x="2576420" y="3203875"/>
              <a:ext cx="0" cy="359022"/>
            </a:xfrm>
            <a:prstGeom prst="line">
              <a:avLst/>
            </a:prstGeom>
            <a:noFill/>
            <a:ln w="6350" cmpd="sng">
              <a:solidFill>
                <a:srgbClr val="4F81BD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Straight Connector 98"/>
            <xdr:cNvSpPr>
              <a:spLocks/>
            </xdr:cNvSpPr>
          </xdr:nvSpPr>
          <xdr:spPr>
            <a:xfrm>
              <a:off x="607270" y="3177449"/>
              <a:ext cx="0" cy="372083"/>
            </a:xfrm>
            <a:prstGeom prst="line">
              <a:avLst/>
            </a:prstGeom>
            <a:noFill/>
            <a:ln w="6350" cmpd="sng">
              <a:solidFill>
                <a:srgbClr val="4F81BD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Straight Connector 101"/>
            <xdr:cNvSpPr>
              <a:spLocks/>
            </xdr:cNvSpPr>
          </xdr:nvSpPr>
          <xdr:spPr>
            <a:xfrm flipH="1">
              <a:off x="594087" y="3735726"/>
              <a:ext cx="3279172" cy="0"/>
            </a:xfrm>
            <a:prstGeom prst="line">
              <a:avLst/>
            </a:prstGeom>
            <a:noFill/>
            <a:ln w="6350" cmpd="sng">
              <a:solidFill>
                <a:srgbClr val="4F81BD"/>
              </a:solidFill>
              <a:headEnd type="stealth"/>
              <a:tailEnd type="stealth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Straight Connector 103"/>
            <xdr:cNvSpPr>
              <a:spLocks/>
            </xdr:cNvSpPr>
          </xdr:nvSpPr>
          <xdr:spPr>
            <a:xfrm>
              <a:off x="3873259" y="3549533"/>
              <a:ext cx="0" cy="359022"/>
            </a:xfrm>
            <a:prstGeom prst="line">
              <a:avLst/>
            </a:prstGeom>
            <a:noFill/>
            <a:ln w="6350" cmpd="sng">
              <a:solidFill>
                <a:srgbClr val="4F81BD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TextBox 39"/>
            <xdr:cNvSpPr txBox="1">
              <a:spLocks noChangeArrowheads="1"/>
            </xdr:cNvSpPr>
          </xdr:nvSpPr>
          <xdr:spPr>
            <a:xfrm>
              <a:off x="1409760" y="3217239"/>
              <a:ext cx="291665" cy="26577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x</a:t>
              </a:r>
            </a:p>
          </xdr:txBody>
        </xdr:sp>
        <xdr:sp>
          <xdr:nvSpPr>
            <xdr:cNvPr id="28" name="TextBox 104"/>
            <xdr:cNvSpPr txBox="1">
              <a:spLocks noChangeArrowheads="1"/>
            </xdr:cNvSpPr>
          </xdr:nvSpPr>
          <xdr:spPr>
            <a:xfrm>
              <a:off x="2087016" y="3562897"/>
              <a:ext cx="291665" cy="279138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z</a:t>
              </a:r>
            </a:p>
          </xdr:txBody>
        </xdr:sp>
        <xdr:sp>
          <xdr:nvSpPr>
            <xdr:cNvPr id="29" name="Straight Connector 111"/>
            <xdr:cNvSpPr>
              <a:spLocks/>
            </xdr:cNvSpPr>
          </xdr:nvSpPr>
          <xdr:spPr>
            <a:xfrm>
              <a:off x="607270" y="3549533"/>
              <a:ext cx="0" cy="359022"/>
            </a:xfrm>
            <a:prstGeom prst="line">
              <a:avLst/>
            </a:prstGeom>
            <a:noFill/>
            <a:ln w="6350" cmpd="sng">
              <a:solidFill>
                <a:srgbClr val="4F81BD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0" name="Straight Connector 40"/>
          <xdr:cNvSpPr>
            <a:spLocks/>
          </xdr:cNvSpPr>
        </xdr:nvSpPr>
        <xdr:spPr>
          <a:xfrm>
            <a:off x="491016" y="4500572"/>
            <a:ext cx="5416286" cy="0"/>
          </a:xfrm>
          <a:prstGeom prst="line">
            <a:avLst/>
          </a:prstGeom>
          <a:noFill/>
          <a:ln w="381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1" name="Group 1"/>
          <xdr:cNvGrpSpPr>
            <a:grpSpLocks/>
          </xdr:cNvGrpSpPr>
        </xdr:nvGrpSpPr>
        <xdr:grpSpPr>
          <a:xfrm>
            <a:off x="1346140" y="4568460"/>
            <a:ext cx="4691093" cy="290945"/>
            <a:chOff x="1353390" y="4569776"/>
            <a:chExt cx="4717457" cy="292048"/>
          </a:xfrm>
          <a:solidFill>
            <a:srgbClr val="FFFFFF"/>
          </a:solidFill>
        </xdr:grpSpPr>
        <xdr:sp>
          <xdr:nvSpPr>
            <xdr:cNvPr id="32" name="TextBox 44"/>
            <xdr:cNvSpPr txBox="1">
              <a:spLocks noChangeArrowheads="1"/>
            </xdr:cNvSpPr>
          </xdr:nvSpPr>
          <xdr:spPr>
            <a:xfrm>
              <a:off x="2460813" y="4565615"/>
              <a:ext cx="304276" cy="26685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sng" baseline="0">
                  <a:solidFill>
                    <a:srgbClr val="000000"/>
                  </a:solidFill>
                </a:rPr>
                <a:t>ooo</a:t>
              </a:r>
            </a:p>
          </xdr:txBody>
        </xdr:sp>
        <xdr:sp>
          <xdr:nvSpPr>
            <xdr:cNvPr id="33" name="TextBox 47"/>
            <xdr:cNvSpPr txBox="1">
              <a:spLocks noChangeArrowheads="1"/>
            </xdr:cNvSpPr>
          </xdr:nvSpPr>
          <xdr:spPr>
            <a:xfrm>
              <a:off x="1356928" y="4578245"/>
              <a:ext cx="304276" cy="27956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sng" baseline="0">
                  <a:solidFill>
                    <a:srgbClr val="000000"/>
                  </a:solidFill>
                </a:rPr>
                <a:t>ooo</a:t>
              </a:r>
            </a:p>
          </xdr:txBody>
        </xdr:sp>
        <xdr:sp>
          <xdr:nvSpPr>
            <xdr:cNvPr id="34" name="TextBox 52"/>
            <xdr:cNvSpPr txBox="1">
              <a:spLocks noChangeArrowheads="1"/>
            </xdr:cNvSpPr>
          </xdr:nvSpPr>
          <xdr:spPr>
            <a:xfrm>
              <a:off x="3564698" y="4578245"/>
              <a:ext cx="304276" cy="26685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sng" baseline="0">
                  <a:solidFill>
                    <a:srgbClr val="000000"/>
                  </a:solidFill>
                </a:rPr>
                <a:t>ooo</a:t>
              </a:r>
            </a:p>
          </xdr:txBody>
        </xdr:sp>
        <xdr:sp>
          <xdr:nvSpPr>
            <xdr:cNvPr id="35" name="TextBox 55"/>
            <xdr:cNvSpPr txBox="1">
              <a:spLocks noChangeArrowheads="1"/>
            </xdr:cNvSpPr>
          </xdr:nvSpPr>
          <xdr:spPr>
            <a:xfrm>
              <a:off x="4681556" y="4578245"/>
              <a:ext cx="304276" cy="26685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sng" baseline="0">
                  <a:solidFill>
                    <a:srgbClr val="000000"/>
                  </a:solidFill>
                </a:rPr>
                <a:t>ooo</a:t>
              </a:r>
            </a:p>
          </xdr:txBody>
        </xdr:sp>
        <xdr:sp>
          <xdr:nvSpPr>
            <xdr:cNvPr id="36" name="TextBox 58"/>
            <xdr:cNvSpPr txBox="1">
              <a:spLocks noChangeArrowheads="1"/>
            </xdr:cNvSpPr>
          </xdr:nvSpPr>
          <xdr:spPr>
            <a:xfrm>
              <a:off x="5772468" y="4578245"/>
              <a:ext cx="304276" cy="26685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sng" baseline="0">
                  <a:solidFill>
                    <a:srgbClr val="000000"/>
                  </a:solidFill>
                </a:rPr>
                <a:t>ooo</a:t>
              </a:r>
            </a:p>
          </xdr:txBody>
        </xdr:sp>
      </xdr:grpSp>
      <xdr:grpSp>
        <xdr:nvGrpSpPr>
          <xdr:cNvPr id="37" name="Group 2"/>
          <xdr:cNvGrpSpPr>
            <a:grpSpLocks/>
          </xdr:cNvGrpSpPr>
        </xdr:nvGrpSpPr>
        <xdr:grpSpPr>
          <a:xfrm>
            <a:off x="403389" y="4522124"/>
            <a:ext cx="5583987" cy="147628"/>
            <a:chOff x="406400" y="4523407"/>
            <a:chExt cx="5615632" cy="148466"/>
          </a:xfrm>
          <a:solidFill>
            <a:srgbClr val="FFFFFF"/>
          </a:solidFill>
        </xdr:grpSpPr>
        <xdr:sp>
          <xdr:nvSpPr>
            <xdr:cNvPr id="38" name="Isosceles Triangle 41"/>
            <xdr:cNvSpPr>
              <a:spLocks/>
            </xdr:cNvSpPr>
          </xdr:nvSpPr>
          <xdr:spPr>
            <a:xfrm>
              <a:off x="409208" y="4527416"/>
              <a:ext cx="178296" cy="127050"/>
            </a:xfrm>
            <a:prstGeom prst="triangle">
              <a:avLst/>
            </a:prstGeom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952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Isosceles Triangle 45"/>
            <xdr:cNvSpPr>
              <a:spLocks/>
            </xdr:cNvSpPr>
          </xdr:nvSpPr>
          <xdr:spPr>
            <a:xfrm>
              <a:off x="2540340" y="4527416"/>
              <a:ext cx="178296" cy="127050"/>
            </a:xfrm>
            <a:prstGeom prst="triangle">
              <a:avLst/>
            </a:prstGeom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952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Isosceles Triangle 48"/>
            <xdr:cNvSpPr>
              <a:spLocks/>
            </xdr:cNvSpPr>
          </xdr:nvSpPr>
          <xdr:spPr>
            <a:xfrm>
              <a:off x="1438272" y="4540109"/>
              <a:ext cx="178296" cy="127050"/>
            </a:xfrm>
            <a:prstGeom prst="triangle">
              <a:avLst/>
            </a:prstGeom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952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Isosceles Triangle 53"/>
            <xdr:cNvSpPr>
              <a:spLocks/>
            </xdr:cNvSpPr>
          </xdr:nvSpPr>
          <xdr:spPr>
            <a:xfrm>
              <a:off x="3642408" y="4540109"/>
              <a:ext cx="178296" cy="127050"/>
            </a:xfrm>
            <a:prstGeom prst="triangle">
              <a:avLst/>
            </a:prstGeom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952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" name="Isosceles Triangle 56"/>
            <xdr:cNvSpPr>
              <a:spLocks/>
            </xdr:cNvSpPr>
          </xdr:nvSpPr>
          <xdr:spPr>
            <a:xfrm>
              <a:off x="4744476" y="4540109"/>
              <a:ext cx="178296" cy="127050"/>
            </a:xfrm>
            <a:prstGeom prst="triangle">
              <a:avLst/>
            </a:prstGeom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952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" name="Isosceles Triangle 59"/>
            <xdr:cNvSpPr>
              <a:spLocks/>
            </xdr:cNvSpPr>
          </xdr:nvSpPr>
          <xdr:spPr>
            <a:xfrm>
              <a:off x="5846544" y="4540109"/>
              <a:ext cx="178296" cy="127050"/>
            </a:xfrm>
            <a:prstGeom prst="triangle">
              <a:avLst/>
            </a:prstGeom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952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4" name="Oval 11876516"/>
          <xdr:cNvSpPr>
            <a:spLocks/>
          </xdr:cNvSpPr>
        </xdr:nvSpPr>
        <xdr:spPr>
          <a:xfrm>
            <a:off x="2024497" y="4285057"/>
            <a:ext cx="176766" cy="189653"/>
          </a:xfrm>
          <a:prstGeom prst="ellips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TextBox 130"/>
          <xdr:cNvSpPr txBox="1">
            <a:spLocks noChangeArrowheads="1"/>
          </xdr:cNvSpPr>
        </xdr:nvSpPr>
        <xdr:spPr>
          <a:xfrm>
            <a:off x="2081909" y="3904673"/>
            <a:ext cx="240220" cy="3297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-25000">
                <a:solidFill>
                  <a:srgbClr val="000000"/>
                </a:solidFill>
              </a:rPr>
              <a:t>1</a:t>
            </a:r>
          </a:p>
        </xdr:txBody>
      </xdr:sp>
      <xdr:sp>
        <xdr:nvSpPr>
          <xdr:cNvPr id="46" name="Straight Connector 60"/>
          <xdr:cNvSpPr>
            <a:spLocks/>
          </xdr:cNvSpPr>
        </xdr:nvSpPr>
        <xdr:spPr>
          <a:xfrm>
            <a:off x="491016" y="6579216"/>
            <a:ext cx="5416286" cy="0"/>
          </a:xfrm>
          <a:prstGeom prst="line">
            <a:avLst/>
          </a:prstGeom>
          <a:noFill/>
          <a:ln w="381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Isosceles Triangle 61"/>
          <xdr:cNvSpPr>
            <a:spLocks/>
          </xdr:cNvSpPr>
        </xdr:nvSpPr>
        <xdr:spPr>
          <a:xfrm>
            <a:off x="406410" y="6605078"/>
            <a:ext cx="176766" cy="139007"/>
          </a:xfrm>
          <a:prstGeom prst="triangle">
            <a:avLst/>
          </a:prstGeom>
          <a:gradFill rotWithShape="1">
            <a:gsLst>
              <a:gs pos="0">
                <a:srgbClr val="9BC1FF"/>
              </a:gs>
              <a:gs pos="100000">
                <a:srgbClr val="3F80CD"/>
              </a:gs>
            </a:gsLst>
            <a:lin ang="5400000" scaled="1"/>
          </a:gradFill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TextBox 63"/>
          <xdr:cNvSpPr txBox="1">
            <a:spLocks noChangeArrowheads="1"/>
          </xdr:cNvSpPr>
        </xdr:nvSpPr>
        <xdr:spPr>
          <a:xfrm>
            <a:off x="2459613" y="6655724"/>
            <a:ext cx="290077" cy="2155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sng" baseline="0">
                <a:solidFill>
                  <a:srgbClr val="000000"/>
                </a:solidFill>
              </a:rPr>
              <a:t>ooo</a:t>
            </a:r>
          </a:p>
        </xdr:txBody>
      </xdr:sp>
      <xdr:sp>
        <xdr:nvSpPr>
          <xdr:cNvPr id="49" name="Isosceles Triangle 64"/>
          <xdr:cNvSpPr>
            <a:spLocks/>
          </xdr:cNvSpPr>
        </xdr:nvSpPr>
        <xdr:spPr>
          <a:xfrm>
            <a:off x="2526089" y="6605078"/>
            <a:ext cx="176766" cy="139007"/>
          </a:xfrm>
          <a:prstGeom prst="triangle">
            <a:avLst/>
          </a:prstGeom>
          <a:gradFill rotWithShape="1">
            <a:gsLst>
              <a:gs pos="0">
                <a:srgbClr val="9BC1FF"/>
              </a:gs>
              <a:gs pos="100000">
                <a:srgbClr val="3F80CD"/>
              </a:gs>
            </a:gsLst>
            <a:lin ang="5400000" scaled="1"/>
          </a:gradFill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TextBox 66"/>
          <xdr:cNvSpPr txBox="1">
            <a:spLocks noChangeArrowheads="1"/>
          </xdr:cNvSpPr>
        </xdr:nvSpPr>
        <xdr:spPr>
          <a:xfrm>
            <a:off x="1362759" y="6668655"/>
            <a:ext cx="302164" cy="2284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sng" baseline="0">
                <a:solidFill>
                  <a:srgbClr val="000000"/>
                </a:solidFill>
              </a:rPr>
              <a:t>ooo</a:t>
            </a:r>
          </a:p>
        </xdr:txBody>
      </xdr:sp>
      <xdr:sp>
        <xdr:nvSpPr>
          <xdr:cNvPr id="51" name="Isosceles Triangle 67"/>
          <xdr:cNvSpPr>
            <a:spLocks/>
          </xdr:cNvSpPr>
        </xdr:nvSpPr>
        <xdr:spPr>
          <a:xfrm>
            <a:off x="1429235" y="6618009"/>
            <a:ext cx="176766" cy="139007"/>
          </a:xfrm>
          <a:prstGeom prst="triangle">
            <a:avLst/>
          </a:prstGeom>
          <a:gradFill rotWithShape="1">
            <a:gsLst>
              <a:gs pos="0">
                <a:srgbClr val="9BC1FF"/>
              </a:gs>
              <a:gs pos="100000">
                <a:srgbClr val="3F80CD"/>
              </a:gs>
            </a:gsLst>
            <a:lin ang="5400000" scaled="1"/>
          </a:gradFill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TextBox 69"/>
          <xdr:cNvSpPr txBox="1">
            <a:spLocks noChangeArrowheads="1"/>
          </xdr:cNvSpPr>
        </xdr:nvSpPr>
        <xdr:spPr>
          <a:xfrm>
            <a:off x="3545892" y="6668655"/>
            <a:ext cx="302164" cy="2155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sng" baseline="0">
                <a:solidFill>
                  <a:srgbClr val="000000"/>
                </a:solidFill>
              </a:rPr>
              <a:t>ooo</a:t>
            </a:r>
          </a:p>
        </xdr:txBody>
      </xdr:sp>
      <xdr:sp>
        <xdr:nvSpPr>
          <xdr:cNvPr id="53" name="Isosceles Triangle 70"/>
          <xdr:cNvSpPr>
            <a:spLocks/>
          </xdr:cNvSpPr>
        </xdr:nvSpPr>
        <xdr:spPr>
          <a:xfrm>
            <a:off x="3621433" y="6618009"/>
            <a:ext cx="176766" cy="139007"/>
          </a:xfrm>
          <a:prstGeom prst="triangle">
            <a:avLst/>
          </a:prstGeom>
          <a:gradFill rotWithShape="1">
            <a:gsLst>
              <a:gs pos="0">
                <a:srgbClr val="9BC1FF"/>
              </a:gs>
              <a:gs pos="100000">
                <a:srgbClr val="3F80CD"/>
              </a:gs>
            </a:gsLst>
            <a:lin ang="5400000" scaled="1"/>
          </a:gradFill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TextBox 72"/>
          <xdr:cNvSpPr txBox="1">
            <a:spLocks noChangeArrowheads="1"/>
          </xdr:cNvSpPr>
        </xdr:nvSpPr>
        <xdr:spPr>
          <a:xfrm>
            <a:off x="4642747" y="6668655"/>
            <a:ext cx="302164" cy="2155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sng" baseline="0">
                <a:solidFill>
                  <a:srgbClr val="000000"/>
                </a:solidFill>
              </a:rPr>
              <a:t>ooo</a:t>
            </a:r>
          </a:p>
        </xdr:txBody>
      </xdr:sp>
      <xdr:sp>
        <xdr:nvSpPr>
          <xdr:cNvPr id="55" name="Isosceles Triangle 73"/>
          <xdr:cNvSpPr>
            <a:spLocks/>
          </xdr:cNvSpPr>
        </xdr:nvSpPr>
        <xdr:spPr>
          <a:xfrm>
            <a:off x="4718288" y="6618009"/>
            <a:ext cx="176766" cy="139007"/>
          </a:xfrm>
          <a:prstGeom prst="triangle">
            <a:avLst/>
          </a:prstGeom>
          <a:gradFill rotWithShape="1">
            <a:gsLst>
              <a:gs pos="0">
                <a:srgbClr val="9BC1FF"/>
              </a:gs>
              <a:gs pos="100000">
                <a:srgbClr val="3F80CD"/>
              </a:gs>
            </a:gsLst>
            <a:lin ang="5400000" scaled="1"/>
          </a:gradFill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TextBox 75"/>
          <xdr:cNvSpPr txBox="1">
            <a:spLocks noChangeArrowheads="1"/>
          </xdr:cNvSpPr>
        </xdr:nvSpPr>
        <xdr:spPr>
          <a:xfrm>
            <a:off x="5741112" y="6668655"/>
            <a:ext cx="302164" cy="2155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sng" baseline="0">
                <a:solidFill>
                  <a:srgbClr val="000000"/>
                </a:solidFill>
              </a:rPr>
              <a:t>ooo</a:t>
            </a:r>
          </a:p>
        </xdr:txBody>
      </xdr:sp>
      <xdr:sp>
        <xdr:nvSpPr>
          <xdr:cNvPr id="57" name="Isosceles Triangle 76"/>
          <xdr:cNvSpPr>
            <a:spLocks/>
          </xdr:cNvSpPr>
        </xdr:nvSpPr>
        <xdr:spPr>
          <a:xfrm>
            <a:off x="5813632" y="6618009"/>
            <a:ext cx="176766" cy="139007"/>
          </a:xfrm>
          <a:prstGeom prst="triangle">
            <a:avLst/>
          </a:prstGeom>
          <a:gradFill rotWithShape="1">
            <a:gsLst>
              <a:gs pos="0">
                <a:srgbClr val="9BC1FF"/>
              </a:gs>
              <a:gs pos="100000">
                <a:srgbClr val="3F80CD"/>
              </a:gs>
            </a:gsLst>
            <a:lin ang="5400000" scaled="1"/>
          </a:gradFill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8" name="Group 11876513"/>
          <xdr:cNvGrpSpPr>
            <a:grpSpLocks/>
          </xdr:cNvGrpSpPr>
        </xdr:nvGrpSpPr>
        <xdr:grpSpPr>
          <a:xfrm>
            <a:off x="487995" y="6842144"/>
            <a:ext cx="1850753" cy="537710"/>
            <a:chOff x="590550" y="5183730"/>
            <a:chExt cx="2254250" cy="537624"/>
          </a:xfrm>
          <a:solidFill>
            <a:srgbClr val="FFFFFF"/>
          </a:solidFill>
        </xdr:grpSpPr>
        <xdr:sp>
          <xdr:nvSpPr>
            <xdr:cNvPr id="59" name="Straight Connector 113"/>
            <xdr:cNvSpPr>
              <a:spLocks/>
            </xdr:cNvSpPr>
          </xdr:nvSpPr>
          <xdr:spPr>
            <a:xfrm>
              <a:off x="593931" y="5213031"/>
              <a:ext cx="0" cy="202953"/>
            </a:xfrm>
            <a:prstGeom prst="line">
              <a:avLst/>
            </a:prstGeom>
            <a:noFill/>
            <a:ln w="6350" cmpd="sng">
              <a:solidFill>
                <a:srgbClr val="4F81BD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" name="Straight Connector 116"/>
            <xdr:cNvSpPr>
              <a:spLocks/>
            </xdr:cNvSpPr>
          </xdr:nvSpPr>
          <xdr:spPr>
            <a:xfrm>
              <a:off x="2844236" y="5504826"/>
              <a:ext cx="0" cy="202953"/>
            </a:xfrm>
            <a:prstGeom prst="line">
              <a:avLst/>
            </a:prstGeom>
            <a:noFill/>
            <a:ln w="6350" cmpd="sng">
              <a:solidFill>
                <a:srgbClr val="4F81BD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" name="Straight Connector 117"/>
            <xdr:cNvSpPr>
              <a:spLocks/>
            </xdr:cNvSpPr>
          </xdr:nvSpPr>
          <xdr:spPr>
            <a:xfrm>
              <a:off x="593931" y="5504826"/>
              <a:ext cx="0" cy="202953"/>
            </a:xfrm>
            <a:prstGeom prst="line">
              <a:avLst/>
            </a:prstGeom>
            <a:noFill/>
            <a:ln w="6350" cmpd="sng">
              <a:solidFill>
                <a:srgbClr val="4F81BD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" name="Straight Connector 118"/>
            <xdr:cNvSpPr>
              <a:spLocks/>
            </xdr:cNvSpPr>
          </xdr:nvSpPr>
          <xdr:spPr>
            <a:xfrm>
              <a:off x="2106533" y="5225799"/>
              <a:ext cx="0" cy="202953"/>
            </a:xfrm>
            <a:prstGeom prst="line">
              <a:avLst/>
            </a:prstGeom>
            <a:noFill/>
            <a:ln w="6350" cmpd="sng">
              <a:solidFill>
                <a:srgbClr val="4F81BD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" name="Straight Connector 119"/>
            <xdr:cNvSpPr>
              <a:spLocks/>
            </xdr:cNvSpPr>
          </xdr:nvSpPr>
          <xdr:spPr>
            <a:xfrm flipH="1">
              <a:off x="593931" y="5327276"/>
              <a:ext cx="1499640" cy="0"/>
            </a:xfrm>
            <a:prstGeom prst="line">
              <a:avLst/>
            </a:prstGeom>
            <a:noFill/>
            <a:ln w="6350" cmpd="sng">
              <a:solidFill>
                <a:srgbClr val="4F81BD"/>
              </a:solidFill>
              <a:headEnd type="stealth"/>
              <a:tailEnd type="stealth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" name="Straight Connector 121"/>
            <xdr:cNvSpPr>
              <a:spLocks/>
            </xdr:cNvSpPr>
          </xdr:nvSpPr>
          <xdr:spPr>
            <a:xfrm flipH="1">
              <a:off x="593931" y="5606302"/>
              <a:ext cx="2249742" cy="0"/>
            </a:xfrm>
            <a:prstGeom prst="line">
              <a:avLst/>
            </a:prstGeom>
            <a:noFill/>
            <a:ln w="6350" cmpd="sng">
              <a:solidFill>
                <a:srgbClr val="4F81BD"/>
              </a:solidFill>
              <a:headEnd type="stealth"/>
              <a:tailEnd type="stealth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" name="TextBox 123"/>
            <xdr:cNvSpPr txBox="1">
              <a:spLocks noChangeArrowheads="1"/>
            </xdr:cNvSpPr>
          </xdr:nvSpPr>
          <xdr:spPr>
            <a:xfrm>
              <a:off x="1241465" y="5187628"/>
              <a:ext cx="291925" cy="266393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x</a:t>
              </a:r>
              <a:r>
                <a:rPr lang="en-US" cap="none" sz="1400" b="0" i="0" u="none" baseline="-25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</a:t>
              </a:r>
            </a:p>
          </xdr:txBody>
        </xdr:sp>
        <xdr:sp>
          <xdr:nvSpPr>
            <xdr:cNvPr id="66" name="TextBox 124"/>
            <xdr:cNvSpPr txBox="1">
              <a:spLocks noChangeArrowheads="1"/>
            </xdr:cNvSpPr>
          </xdr:nvSpPr>
          <xdr:spPr>
            <a:xfrm>
              <a:off x="1625251" y="5454020"/>
              <a:ext cx="291925" cy="266393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x</a:t>
              </a:r>
              <a:r>
                <a:rPr lang="en-US" cap="none" sz="1400" b="0" i="0" u="none" baseline="-25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</a:t>
              </a:r>
            </a:p>
          </xdr:txBody>
        </xdr:sp>
      </xdr:grpSp>
      <xdr:sp>
        <xdr:nvSpPr>
          <xdr:cNvPr id="67" name="Rectangle 11876517"/>
          <xdr:cNvSpPr>
            <a:spLocks/>
          </xdr:cNvSpPr>
        </xdr:nvSpPr>
        <xdr:spPr>
          <a:xfrm>
            <a:off x="1732909" y="6440209"/>
            <a:ext cx="605838" cy="114223"/>
          </a:xfrm>
          <a:prstGeom prst="rect">
            <a:avLst/>
          </a:prstGeom>
          <a:pattFill prst="ltVert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TextBox 133"/>
          <xdr:cNvSpPr txBox="1">
            <a:spLocks noChangeArrowheads="1"/>
          </xdr:cNvSpPr>
        </xdr:nvSpPr>
        <xdr:spPr>
          <a:xfrm>
            <a:off x="1525927" y="6148186"/>
            <a:ext cx="983543" cy="3038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UDL on Span #2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21</xdr:row>
      <xdr:rowOff>76200</xdr:rowOff>
    </xdr:from>
    <xdr:to>
      <xdr:col>16</xdr:col>
      <xdr:colOff>133350</xdr:colOff>
      <xdr:row>29</xdr:row>
      <xdr:rowOff>180975</xdr:rowOff>
    </xdr:to>
    <xdr:graphicFrame>
      <xdr:nvGraphicFramePr>
        <xdr:cNvPr id="1" name="Chart 4"/>
        <xdr:cNvGraphicFramePr/>
      </xdr:nvGraphicFramePr>
      <xdr:xfrm>
        <a:off x="409575" y="4476750"/>
        <a:ext cx="6276975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95250</xdr:colOff>
      <xdr:row>38</xdr:row>
      <xdr:rowOff>152400</xdr:rowOff>
    </xdr:from>
    <xdr:to>
      <xdr:col>17</xdr:col>
      <xdr:colOff>66675</xdr:colOff>
      <xdr:row>47</xdr:row>
      <xdr:rowOff>9525</xdr:rowOff>
    </xdr:to>
    <xdr:graphicFrame>
      <xdr:nvGraphicFramePr>
        <xdr:cNvPr id="2" name="Chart 6"/>
        <xdr:cNvGraphicFramePr/>
      </xdr:nvGraphicFramePr>
      <xdr:xfrm>
        <a:off x="504825" y="8115300"/>
        <a:ext cx="6524625" cy="174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58</xdr:row>
      <xdr:rowOff>152400</xdr:rowOff>
    </xdr:from>
    <xdr:to>
      <xdr:col>16</xdr:col>
      <xdr:colOff>0</xdr:colOff>
      <xdr:row>66</xdr:row>
      <xdr:rowOff>161925</xdr:rowOff>
    </xdr:to>
    <xdr:graphicFrame>
      <xdr:nvGraphicFramePr>
        <xdr:cNvPr id="3" name="Chart 2"/>
        <xdr:cNvGraphicFramePr/>
      </xdr:nvGraphicFramePr>
      <xdr:xfrm>
        <a:off x="504825" y="12306300"/>
        <a:ext cx="6048375" cy="1685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5</xdr:row>
      <xdr:rowOff>76200</xdr:rowOff>
    </xdr:from>
    <xdr:to>
      <xdr:col>15</xdr:col>
      <xdr:colOff>333375</xdr:colOff>
      <xdr:row>11</xdr:row>
      <xdr:rowOff>95250</xdr:rowOff>
    </xdr:to>
    <xdr:grpSp>
      <xdr:nvGrpSpPr>
        <xdr:cNvPr id="1" name="Group 8"/>
        <xdr:cNvGrpSpPr>
          <a:grpSpLocks/>
        </xdr:cNvGrpSpPr>
      </xdr:nvGrpSpPr>
      <xdr:grpSpPr>
        <a:xfrm>
          <a:off x="466725" y="1123950"/>
          <a:ext cx="5905500" cy="1276350"/>
          <a:chOff x="480142" y="1838906"/>
          <a:chExt cx="5617770" cy="1333363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1277865" y="2337250"/>
            <a:ext cx="304764" cy="322674"/>
            <a:chOff x="1370444" y="2343362"/>
            <a:chExt cx="302795" cy="321256"/>
          </a:xfrm>
          <a:solidFill>
            <a:srgbClr val="FFFFFF"/>
          </a:solidFill>
        </xdr:grpSpPr>
        <xdr:sp>
          <xdr:nvSpPr>
            <xdr:cNvPr id="3" name="TextBox 48"/>
            <xdr:cNvSpPr txBox="1">
              <a:spLocks noChangeArrowheads="1"/>
            </xdr:cNvSpPr>
          </xdr:nvSpPr>
          <xdr:spPr>
            <a:xfrm>
              <a:off x="1373245" y="2383198"/>
              <a:ext cx="302644" cy="28077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sng" baseline="0">
                  <a:solidFill>
                    <a:srgbClr val="000000"/>
                  </a:solidFill>
                </a:rPr>
                <a:t>ooo</a:t>
              </a:r>
            </a:p>
          </xdr:txBody>
        </xdr:sp>
        <xdr:sp>
          <xdr:nvSpPr>
            <xdr:cNvPr id="4" name="Isosceles Triangle 48"/>
            <xdr:cNvSpPr>
              <a:spLocks/>
            </xdr:cNvSpPr>
          </xdr:nvSpPr>
          <xdr:spPr>
            <a:xfrm>
              <a:off x="1458860" y="2344888"/>
              <a:ext cx="178119" cy="140389"/>
            </a:xfrm>
            <a:prstGeom prst="triangle">
              <a:avLst/>
            </a:prstGeom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952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" name="Group 7"/>
          <xdr:cNvGrpSpPr>
            <a:grpSpLocks/>
          </xdr:cNvGrpSpPr>
        </xdr:nvGrpSpPr>
        <xdr:grpSpPr>
          <a:xfrm>
            <a:off x="480142" y="1838906"/>
            <a:ext cx="5617770" cy="1333363"/>
            <a:chOff x="480142" y="1838906"/>
            <a:chExt cx="5617770" cy="1333363"/>
          </a:xfrm>
          <a:solidFill>
            <a:srgbClr val="FFFFFF"/>
          </a:solidFill>
        </xdr:grpSpPr>
        <xdr:sp>
          <xdr:nvSpPr>
            <xdr:cNvPr id="6" name="Straight Connector 101"/>
            <xdr:cNvSpPr>
              <a:spLocks/>
            </xdr:cNvSpPr>
          </xdr:nvSpPr>
          <xdr:spPr>
            <a:xfrm flipH="1">
              <a:off x="585475" y="3043933"/>
              <a:ext cx="3579924" cy="0"/>
            </a:xfrm>
            <a:prstGeom prst="line">
              <a:avLst/>
            </a:prstGeom>
            <a:noFill/>
            <a:ln w="6350" cmpd="sng">
              <a:solidFill>
                <a:srgbClr val="4F81BD"/>
              </a:solidFill>
              <a:headEnd type="stealth"/>
              <a:tailEnd type="stealth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7" name="Group 6"/>
            <xdr:cNvGrpSpPr>
              <a:grpSpLocks/>
            </xdr:cNvGrpSpPr>
          </xdr:nvGrpSpPr>
          <xdr:grpSpPr>
            <a:xfrm>
              <a:off x="480142" y="1838906"/>
              <a:ext cx="5617770" cy="1333363"/>
              <a:chOff x="480142" y="1852562"/>
              <a:chExt cx="5617770" cy="1333363"/>
            </a:xfrm>
            <a:solidFill>
              <a:srgbClr val="FFFFFF"/>
            </a:solidFill>
          </xdr:grpSpPr>
          <xdr:grpSp>
            <xdr:nvGrpSpPr>
              <xdr:cNvPr id="8" name="Group 2"/>
              <xdr:cNvGrpSpPr>
                <a:grpSpLocks/>
              </xdr:cNvGrpSpPr>
            </xdr:nvGrpSpPr>
            <xdr:grpSpPr>
              <a:xfrm>
                <a:off x="480142" y="2337239"/>
                <a:ext cx="5617770" cy="316674"/>
                <a:chOff x="480142" y="2337346"/>
                <a:chExt cx="5617770" cy="316817"/>
              </a:xfrm>
              <a:solidFill>
                <a:srgbClr val="FFFFFF"/>
              </a:solidFill>
            </xdr:grpSpPr>
            <xdr:sp>
              <xdr:nvSpPr>
                <xdr:cNvPr id="9" name="Isosceles Triangle 41"/>
                <xdr:cNvSpPr>
                  <a:spLocks/>
                </xdr:cNvSpPr>
              </xdr:nvSpPr>
              <xdr:spPr>
                <a:xfrm>
                  <a:off x="480142" y="2339722"/>
                  <a:ext cx="179769" cy="128232"/>
                </a:xfrm>
                <a:prstGeom prst="triangle">
                  <a:avLst/>
                </a:prstGeom>
                <a:gradFill rotWithShape="1">
                  <a:gsLst>
                    <a:gs pos="0">
                      <a:srgbClr val="9BC1FF"/>
                    </a:gs>
                    <a:gs pos="100000">
                      <a:srgbClr val="3F80CD"/>
                    </a:gs>
                  </a:gsLst>
                  <a:lin ang="5400000" scaled="1"/>
                </a:gradFill>
                <a:ln w="9525" cmpd="sng">
                  <a:solidFill>
                    <a:srgbClr val="4A7EBB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ctr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grpSp>
              <xdr:nvGrpSpPr>
                <xdr:cNvPr id="10" name="Group 1"/>
                <xdr:cNvGrpSpPr>
                  <a:grpSpLocks/>
                </xdr:cNvGrpSpPr>
              </xdr:nvGrpSpPr>
              <xdr:grpSpPr>
                <a:xfrm>
                  <a:off x="2343837" y="2337346"/>
                  <a:ext cx="292124" cy="316817"/>
                  <a:chOff x="2344174" y="2337346"/>
                  <a:chExt cx="292510" cy="316817"/>
                </a:xfrm>
                <a:solidFill>
                  <a:srgbClr val="FFFFFF"/>
                </a:solidFill>
              </xdr:grpSpPr>
              <xdr:sp>
                <xdr:nvSpPr>
                  <xdr:cNvPr id="11" name="TextBox 47"/>
                  <xdr:cNvSpPr txBox="1">
                    <a:spLocks noChangeArrowheads="1"/>
                  </xdr:cNvSpPr>
                </xdr:nvSpPr>
                <xdr:spPr>
                  <a:xfrm>
                    <a:off x="2348489" y="2391046"/>
                    <a:ext cx="292364" cy="269215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900" b="0" i="0" u="sng" baseline="0">
                        <a:solidFill>
                          <a:srgbClr val="000000"/>
                        </a:solidFill>
                      </a:rPr>
                      <a:t>ooo</a:t>
                    </a:r>
                  </a:p>
                </xdr:txBody>
              </xdr:sp>
              <xdr:sp>
                <xdr:nvSpPr>
                  <xdr:cNvPr id="12" name="Isosceles Triangle 45"/>
                  <xdr:cNvSpPr>
                    <a:spLocks/>
                  </xdr:cNvSpPr>
                </xdr:nvSpPr>
                <xdr:spPr>
                  <a:xfrm>
                    <a:off x="2433682" y="2339722"/>
                    <a:ext cx="168925" cy="141063"/>
                  </a:xfrm>
                  <a:prstGeom prst="triangle">
                    <a:avLst/>
                  </a:prstGeom>
                  <a:gradFill rotWithShape="1">
                    <a:gsLst>
                      <a:gs pos="0">
                        <a:srgbClr val="9BC1FF"/>
                      </a:gs>
                      <a:gs pos="100000">
                        <a:srgbClr val="3F80CD"/>
                      </a:gs>
                    </a:gsLst>
                    <a:lin ang="5400000" scaled="1"/>
                  </a:gradFill>
                  <a:ln w="9525" cmpd="sng">
                    <a:solidFill>
                      <a:srgbClr val="4A7EBB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13" name="Group 72"/>
                <xdr:cNvGrpSpPr>
                  <a:grpSpLocks/>
                </xdr:cNvGrpSpPr>
              </xdr:nvGrpSpPr>
              <xdr:grpSpPr>
                <a:xfrm>
                  <a:off x="3637329" y="2337346"/>
                  <a:ext cx="306168" cy="310005"/>
                  <a:chOff x="3620329" y="2343362"/>
                  <a:chExt cx="302795" cy="308579"/>
                </a:xfrm>
                <a:solidFill>
                  <a:srgbClr val="FFFFFF"/>
                </a:solidFill>
              </xdr:grpSpPr>
              <xdr:sp>
                <xdr:nvSpPr>
                  <xdr:cNvPr id="14" name="TextBox 49"/>
                  <xdr:cNvSpPr txBox="1">
                    <a:spLocks noChangeArrowheads="1"/>
                  </xdr:cNvSpPr>
                </xdr:nvSpPr>
                <xdr:spPr>
                  <a:xfrm>
                    <a:off x="3620329" y="2384017"/>
                    <a:ext cx="339357" cy="268001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900" b="0" i="0" u="sng" baseline="0">
                        <a:solidFill>
                          <a:srgbClr val="000000"/>
                        </a:solidFill>
                      </a:rPr>
                      <a:t>ooo</a:t>
                    </a:r>
                  </a:p>
                </xdr:txBody>
              </xdr:sp>
              <xdr:sp>
                <xdr:nvSpPr>
                  <xdr:cNvPr id="15" name="Isosceles Triangle 53"/>
                  <xdr:cNvSpPr>
                    <a:spLocks/>
                  </xdr:cNvSpPr>
                </xdr:nvSpPr>
                <xdr:spPr>
                  <a:xfrm>
                    <a:off x="3703598" y="2345753"/>
                    <a:ext cx="177514" cy="140403"/>
                  </a:xfrm>
                  <a:prstGeom prst="triangle">
                    <a:avLst/>
                  </a:prstGeom>
                  <a:gradFill rotWithShape="1">
                    <a:gsLst>
                      <a:gs pos="0">
                        <a:srgbClr val="9BC1FF"/>
                      </a:gs>
                      <a:gs pos="100000">
                        <a:srgbClr val="3F80CD"/>
                      </a:gs>
                    </a:gsLst>
                    <a:lin ang="5400000" scaled="1"/>
                  </a:gradFill>
                  <a:ln w="9525" cmpd="sng">
                    <a:solidFill>
                      <a:srgbClr val="4A7EBB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16" name="Group 73"/>
                <xdr:cNvGrpSpPr>
                  <a:grpSpLocks/>
                </xdr:cNvGrpSpPr>
              </xdr:nvGrpSpPr>
              <xdr:grpSpPr>
                <a:xfrm>
                  <a:off x="4846554" y="2337346"/>
                  <a:ext cx="294933" cy="310005"/>
                  <a:chOff x="4711132" y="2343363"/>
                  <a:chExt cx="302795" cy="308578"/>
                </a:xfrm>
                <a:solidFill>
                  <a:srgbClr val="FFFFFF"/>
                </a:solidFill>
              </xdr:grpSpPr>
              <xdr:sp>
                <xdr:nvSpPr>
                  <xdr:cNvPr id="17" name="TextBox 50"/>
                  <xdr:cNvSpPr txBox="1">
                    <a:spLocks noChangeArrowheads="1"/>
                  </xdr:cNvSpPr>
                </xdr:nvSpPr>
                <xdr:spPr>
                  <a:xfrm>
                    <a:off x="4717264" y="2384018"/>
                    <a:ext cx="299691" cy="268000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900" b="0" i="0" u="sng" baseline="0">
                        <a:solidFill>
                          <a:srgbClr val="000000"/>
                        </a:solidFill>
                      </a:rPr>
                      <a:t>ooo</a:t>
                    </a:r>
                  </a:p>
                </xdr:txBody>
              </xdr:sp>
              <xdr:sp>
                <xdr:nvSpPr>
                  <xdr:cNvPr id="18" name="Isosceles Triangle 56"/>
                  <xdr:cNvSpPr>
                    <a:spLocks/>
                  </xdr:cNvSpPr>
                </xdr:nvSpPr>
                <xdr:spPr>
                  <a:xfrm>
                    <a:off x="4792584" y="2345754"/>
                    <a:ext cx="173199" cy="140403"/>
                  </a:xfrm>
                  <a:prstGeom prst="triangle">
                    <a:avLst/>
                  </a:prstGeom>
                  <a:gradFill rotWithShape="1">
                    <a:gsLst>
                      <a:gs pos="0">
                        <a:srgbClr val="9BC1FF"/>
                      </a:gs>
                      <a:gs pos="100000">
                        <a:srgbClr val="3F80CD"/>
                      </a:gs>
                    </a:gsLst>
                    <a:lin ang="5400000" scaled="1"/>
                  </a:gradFill>
                  <a:ln w="9525" cmpd="sng">
                    <a:solidFill>
                      <a:srgbClr val="4A7EBB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19" name="Group 74"/>
                <xdr:cNvGrpSpPr>
                  <a:grpSpLocks/>
                </xdr:cNvGrpSpPr>
              </xdr:nvGrpSpPr>
              <xdr:grpSpPr>
                <a:xfrm>
                  <a:off x="5793148" y="2337346"/>
                  <a:ext cx="304764" cy="310005"/>
                  <a:chOff x="5801934" y="2343363"/>
                  <a:chExt cx="302795" cy="308578"/>
                </a:xfrm>
                <a:solidFill>
                  <a:srgbClr val="FFFFFF"/>
                </a:solidFill>
              </xdr:grpSpPr>
              <xdr:sp>
                <xdr:nvSpPr>
                  <xdr:cNvPr id="20" name="TextBox 51"/>
                  <xdr:cNvSpPr txBox="1">
                    <a:spLocks noChangeArrowheads="1"/>
                  </xdr:cNvSpPr>
                </xdr:nvSpPr>
                <xdr:spPr>
                  <a:xfrm>
                    <a:off x="5801934" y="2384018"/>
                    <a:ext cx="303022" cy="268000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900" b="0" i="0" u="sng" baseline="0">
                        <a:solidFill>
                          <a:srgbClr val="000000"/>
                        </a:solidFill>
                      </a:rPr>
                      <a:t>ooo</a:t>
                    </a:r>
                  </a:p>
                </xdr:txBody>
              </xdr:sp>
              <xdr:sp>
                <xdr:nvSpPr>
                  <xdr:cNvPr id="21" name="Isosceles Triangle 59"/>
                  <xdr:cNvSpPr>
                    <a:spLocks/>
                  </xdr:cNvSpPr>
                </xdr:nvSpPr>
                <xdr:spPr>
                  <a:xfrm>
                    <a:off x="5894892" y="2345754"/>
                    <a:ext cx="178346" cy="140403"/>
                  </a:xfrm>
                  <a:prstGeom prst="triangle">
                    <a:avLst/>
                  </a:prstGeom>
                  <a:gradFill rotWithShape="1">
                    <a:gsLst>
                      <a:gs pos="0">
                        <a:srgbClr val="9BC1FF"/>
                      </a:gs>
                      <a:gs pos="100000">
                        <a:srgbClr val="3F80CD"/>
                      </a:gs>
                    </a:gsLst>
                    <a:lin ang="5400000" scaled="1"/>
                  </a:gradFill>
                  <a:ln w="9525" cmpd="sng">
                    <a:solidFill>
                      <a:srgbClr val="4A7EBB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22" name="Group 4"/>
              <xdr:cNvGrpSpPr>
                <a:grpSpLocks/>
              </xdr:cNvGrpSpPr>
            </xdr:nvGrpSpPr>
            <xdr:grpSpPr>
              <a:xfrm>
                <a:off x="568622" y="2493243"/>
                <a:ext cx="3593968" cy="692682"/>
                <a:chOff x="569042" y="2493296"/>
                <a:chExt cx="3594100" cy="692629"/>
              </a:xfrm>
              <a:solidFill>
                <a:srgbClr val="FFFFFF"/>
              </a:solidFill>
            </xdr:grpSpPr>
            <xdr:sp>
              <xdr:nvSpPr>
                <xdr:cNvPr id="23" name="Straight Connector 38"/>
                <xdr:cNvSpPr>
                  <a:spLocks/>
                </xdr:cNvSpPr>
              </xdr:nvSpPr>
              <xdr:spPr>
                <a:xfrm flipH="1">
                  <a:off x="569042" y="2685847"/>
                  <a:ext cx="433089" cy="0"/>
                </a:xfrm>
                <a:prstGeom prst="line">
                  <a:avLst/>
                </a:prstGeom>
                <a:noFill/>
                <a:ln w="6350" cmpd="sng">
                  <a:solidFill>
                    <a:srgbClr val="4F81BD"/>
                  </a:solidFill>
                  <a:headEnd type="stealth"/>
                  <a:tailEnd type="stealth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4" name="Straight Connector 4"/>
                <xdr:cNvSpPr>
                  <a:spLocks/>
                </xdr:cNvSpPr>
              </xdr:nvSpPr>
              <xdr:spPr>
                <a:xfrm>
                  <a:off x="997638" y="2596151"/>
                  <a:ext cx="0" cy="179564"/>
                </a:xfrm>
                <a:prstGeom prst="line">
                  <a:avLst/>
                </a:prstGeom>
                <a:noFill/>
                <a:ln w="6350" cmpd="sng">
                  <a:solidFill>
                    <a:srgbClr val="4F81BD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5" name="Straight Connector 98"/>
                <xdr:cNvSpPr>
                  <a:spLocks/>
                </xdr:cNvSpPr>
              </xdr:nvSpPr>
              <xdr:spPr>
                <a:xfrm>
                  <a:off x="575332" y="2493642"/>
                  <a:ext cx="0" cy="358955"/>
                </a:xfrm>
                <a:prstGeom prst="line">
                  <a:avLst/>
                </a:prstGeom>
                <a:noFill/>
                <a:ln w="6350" cmpd="sng">
                  <a:solidFill>
                    <a:srgbClr val="4F81BD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6" name="Straight Connector 101"/>
                <xdr:cNvSpPr>
                  <a:spLocks/>
                </xdr:cNvSpPr>
              </xdr:nvSpPr>
              <xdr:spPr>
                <a:xfrm flipH="1">
                  <a:off x="575332" y="2839784"/>
                  <a:ext cx="2597636" cy="0"/>
                </a:xfrm>
                <a:prstGeom prst="line">
                  <a:avLst/>
                </a:prstGeom>
                <a:noFill/>
                <a:ln w="6350" cmpd="sng">
                  <a:solidFill>
                    <a:srgbClr val="4F81BD"/>
                  </a:solidFill>
                  <a:headEnd type="stealth"/>
                  <a:tailEnd type="stealth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7" name="Straight Connector 103"/>
                <xdr:cNvSpPr>
                  <a:spLocks/>
                </xdr:cNvSpPr>
              </xdr:nvSpPr>
              <xdr:spPr>
                <a:xfrm>
                  <a:off x="3172967" y="2737275"/>
                  <a:ext cx="0" cy="179564"/>
                </a:xfrm>
                <a:prstGeom prst="line">
                  <a:avLst/>
                </a:prstGeom>
                <a:noFill/>
                <a:ln w="6350" cmpd="sng">
                  <a:solidFill>
                    <a:srgbClr val="4F81BD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8" name="TextBox 58"/>
                <xdr:cNvSpPr txBox="1">
                  <a:spLocks noChangeArrowheads="1"/>
                </xdr:cNvSpPr>
              </xdr:nvSpPr>
              <xdr:spPr>
                <a:xfrm>
                  <a:off x="696633" y="2519270"/>
                  <a:ext cx="241703" cy="25644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</a:rPr>
                    <a:t>4</a:t>
                  </a:r>
                </a:p>
              </xdr:txBody>
            </xdr:sp>
            <xdr:sp>
              <xdr:nvSpPr>
                <xdr:cNvPr id="29" name="Straight Connector 111"/>
                <xdr:cNvSpPr>
                  <a:spLocks/>
                </xdr:cNvSpPr>
              </xdr:nvSpPr>
              <xdr:spPr>
                <a:xfrm>
                  <a:off x="575332" y="2839784"/>
                  <a:ext cx="0" cy="346141"/>
                </a:xfrm>
                <a:prstGeom prst="line">
                  <a:avLst/>
                </a:prstGeom>
                <a:noFill/>
                <a:ln w="6350" cmpd="sng">
                  <a:solidFill>
                    <a:srgbClr val="4F81BD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0" name="TextBox 77"/>
                <xdr:cNvSpPr txBox="1">
                  <a:spLocks noChangeArrowheads="1"/>
                </xdr:cNvSpPr>
              </xdr:nvSpPr>
              <xdr:spPr>
                <a:xfrm>
                  <a:off x="1662547" y="2685847"/>
                  <a:ext cx="279441" cy="25644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</a:rPr>
                    <a:t>24</a:t>
                  </a:r>
                </a:p>
              </xdr:txBody>
            </xdr:sp>
            <xdr:sp>
              <xdr:nvSpPr>
                <xdr:cNvPr id="31" name="Straight Connector 103"/>
                <xdr:cNvSpPr>
                  <a:spLocks/>
                </xdr:cNvSpPr>
              </xdr:nvSpPr>
              <xdr:spPr>
                <a:xfrm>
                  <a:off x="4165838" y="2942293"/>
                  <a:ext cx="0" cy="179564"/>
                </a:xfrm>
                <a:prstGeom prst="line">
                  <a:avLst/>
                </a:prstGeom>
                <a:noFill/>
                <a:ln w="6350" cmpd="sng">
                  <a:solidFill>
                    <a:srgbClr val="4F81BD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2" name="TextBox 80"/>
                <xdr:cNvSpPr txBox="1">
                  <a:spLocks noChangeArrowheads="1"/>
                </xdr:cNvSpPr>
              </xdr:nvSpPr>
              <xdr:spPr>
                <a:xfrm>
                  <a:off x="2234009" y="2865411"/>
                  <a:ext cx="266862" cy="25644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</a:rPr>
                    <a:t>33</a:t>
                  </a:r>
                </a:p>
              </xdr:txBody>
            </xdr:sp>
          </xdr:grpSp>
          <xdr:grpSp>
            <xdr:nvGrpSpPr>
              <xdr:cNvPr id="33" name="Group 3"/>
              <xdr:cNvGrpSpPr>
                <a:grpSpLocks/>
              </xdr:cNvGrpSpPr>
            </xdr:nvGrpSpPr>
            <xdr:grpSpPr>
              <a:xfrm>
                <a:off x="568622" y="1852562"/>
                <a:ext cx="5414126" cy="459344"/>
                <a:chOff x="569042" y="1852562"/>
                <a:chExt cx="5414570" cy="459384"/>
              </a:xfrm>
              <a:solidFill>
                <a:srgbClr val="FFFFFF"/>
              </a:solidFill>
            </xdr:grpSpPr>
            <xdr:sp>
              <xdr:nvSpPr>
                <xdr:cNvPr id="34" name="Straight Connector 40"/>
                <xdr:cNvSpPr>
                  <a:spLocks/>
                </xdr:cNvSpPr>
              </xdr:nvSpPr>
              <xdr:spPr>
                <a:xfrm>
                  <a:off x="569042" y="2314128"/>
                  <a:ext cx="5417277" cy="0"/>
                </a:xfrm>
                <a:prstGeom prst="line">
                  <a:avLst/>
                </a:prstGeom>
                <a:noFill/>
                <a:ln w="38100" cmpd="sng">
                  <a:solidFill>
                    <a:srgbClr val="4F81BD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5" name="Straight Arrow Connector 42"/>
                <xdr:cNvSpPr>
                  <a:spLocks/>
                </xdr:cNvSpPr>
              </xdr:nvSpPr>
              <xdr:spPr>
                <a:xfrm>
                  <a:off x="1007622" y="2006456"/>
                  <a:ext cx="0" cy="282062"/>
                </a:xfrm>
                <a:prstGeom prst="straightConnector1">
                  <a:avLst/>
                </a:prstGeom>
                <a:noFill/>
                <a:ln w="12700" cmpd="sng">
                  <a:solidFill>
                    <a:srgbClr val="4F81BD"/>
                  </a:solidFill>
                  <a:headEnd type="none"/>
                  <a:tailEnd type="arrow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6" name="Rectangle 11876517"/>
                <xdr:cNvSpPr>
                  <a:spLocks/>
                </xdr:cNvSpPr>
              </xdr:nvSpPr>
              <xdr:spPr>
                <a:xfrm>
                  <a:off x="5010343" y="2173097"/>
                  <a:ext cx="971915" cy="115420"/>
                </a:xfrm>
                <a:prstGeom prst="rect">
                  <a:avLst/>
                </a:prstGeom>
                <a:pattFill prst="ltVert">
                  <a:fgClr>
                    <a:srgbClr val="000000"/>
                  </a:fgClr>
                  <a:bgClr>
                    <a:srgbClr val="FFFFFF"/>
                  </a:bgClr>
                </a:pattFill>
                <a:ln w="9525" cmpd="sng">
                  <a:solidFill>
                    <a:srgbClr val="4A7EBB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ctr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7" name="Straight Arrow Connector 42"/>
                <xdr:cNvSpPr>
                  <a:spLocks/>
                </xdr:cNvSpPr>
              </xdr:nvSpPr>
              <xdr:spPr>
                <a:xfrm>
                  <a:off x="3182926" y="1993593"/>
                  <a:ext cx="0" cy="282062"/>
                </a:xfrm>
                <a:prstGeom prst="straightConnector1">
                  <a:avLst/>
                </a:prstGeom>
                <a:noFill/>
                <a:ln w="12700" cmpd="sng">
                  <a:solidFill>
                    <a:srgbClr val="4F81BD"/>
                  </a:solidFill>
                  <a:headEnd type="none"/>
                  <a:tailEnd type="arrow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8" name="Straight Arrow Connector 42"/>
                <xdr:cNvSpPr>
                  <a:spLocks/>
                </xdr:cNvSpPr>
              </xdr:nvSpPr>
              <xdr:spPr>
                <a:xfrm>
                  <a:off x="4176499" y="2006456"/>
                  <a:ext cx="0" cy="294925"/>
                </a:xfrm>
                <a:prstGeom prst="straightConnector1">
                  <a:avLst/>
                </a:prstGeom>
                <a:noFill/>
                <a:ln w="12700" cmpd="sng">
                  <a:solidFill>
                    <a:srgbClr val="4F81BD"/>
                  </a:solidFill>
                  <a:headEnd type="none"/>
                  <a:tailEnd type="arrow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9" name="TextBox 83"/>
                <xdr:cNvSpPr txBox="1">
                  <a:spLocks noChangeArrowheads="1"/>
                </xdr:cNvSpPr>
              </xdr:nvSpPr>
              <xdr:spPr>
                <a:xfrm>
                  <a:off x="950769" y="1865425"/>
                  <a:ext cx="280204" cy="29492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</a:rPr>
                    <a:t>20</a:t>
                  </a:r>
                </a:p>
              </xdr:txBody>
            </xdr:sp>
            <xdr:sp>
              <xdr:nvSpPr>
                <xdr:cNvPr id="40" name="TextBox 84"/>
                <xdr:cNvSpPr txBox="1">
                  <a:spLocks noChangeArrowheads="1"/>
                </xdr:cNvSpPr>
              </xdr:nvSpPr>
              <xdr:spPr>
                <a:xfrm>
                  <a:off x="3123365" y="1852562"/>
                  <a:ext cx="254485" cy="28206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</a:rPr>
                    <a:t>30</a:t>
                  </a:r>
                </a:p>
              </xdr:txBody>
            </xdr:sp>
            <xdr:sp>
              <xdr:nvSpPr>
                <xdr:cNvPr id="41" name="TextBox 85"/>
                <xdr:cNvSpPr txBox="1">
                  <a:spLocks noChangeArrowheads="1"/>
                </xdr:cNvSpPr>
              </xdr:nvSpPr>
              <xdr:spPr>
                <a:xfrm>
                  <a:off x="4127768" y="1878173"/>
                  <a:ext cx="280204" cy="28206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</a:rPr>
                    <a:t>20</a:t>
                  </a:r>
                </a:p>
              </xdr:txBody>
            </xdr:sp>
            <xdr:sp>
              <xdr:nvSpPr>
                <xdr:cNvPr id="42" name="TextBox 86"/>
                <xdr:cNvSpPr txBox="1">
                  <a:spLocks noChangeArrowheads="1"/>
                </xdr:cNvSpPr>
              </xdr:nvSpPr>
              <xdr:spPr>
                <a:xfrm>
                  <a:off x="5068550" y="1955119"/>
                  <a:ext cx="839258" cy="29492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5 per unit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 length</a:t>
                  </a:r>
                </a:p>
              </xdr:txBody>
            </xdr:sp>
          </xdr:grpSp>
        </xdr:grpSp>
      </xdr:grpSp>
    </xdr:grpSp>
    <xdr:clientData/>
  </xdr:twoCellAnchor>
  <xdr:twoCellAnchor>
    <xdr:from>
      <xdr:col>1</xdr:col>
      <xdr:colOff>180975</xdr:colOff>
      <xdr:row>40</xdr:row>
      <xdr:rowOff>171450</xdr:rowOff>
    </xdr:from>
    <xdr:to>
      <xdr:col>15</xdr:col>
      <xdr:colOff>123825</xdr:colOff>
      <xdr:row>50</xdr:row>
      <xdr:rowOff>171450</xdr:rowOff>
    </xdr:to>
    <xdr:graphicFrame>
      <xdr:nvGraphicFramePr>
        <xdr:cNvPr id="43" name="Chart 6"/>
        <xdr:cNvGraphicFramePr/>
      </xdr:nvGraphicFramePr>
      <xdr:xfrm>
        <a:off x="523875" y="8553450"/>
        <a:ext cx="563880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67</xdr:row>
      <xdr:rowOff>200025</xdr:rowOff>
    </xdr:from>
    <xdr:to>
      <xdr:col>17</xdr:col>
      <xdr:colOff>95250</xdr:colOff>
      <xdr:row>76</xdr:row>
      <xdr:rowOff>95250</xdr:rowOff>
    </xdr:to>
    <xdr:graphicFrame>
      <xdr:nvGraphicFramePr>
        <xdr:cNvPr id="44" name="Chart 7"/>
        <xdr:cNvGraphicFramePr/>
      </xdr:nvGraphicFramePr>
      <xdr:xfrm>
        <a:off x="371475" y="14239875"/>
        <a:ext cx="6543675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38</xdr:row>
      <xdr:rowOff>171450</xdr:rowOff>
    </xdr:from>
    <xdr:to>
      <xdr:col>15</xdr:col>
      <xdr:colOff>238125</xdr:colOff>
      <xdr:row>49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134350"/>
          <a:ext cx="685800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50</xdr:row>
      <xdr:rowOff>38100</xdr:rowOff>
    </xdr:from>
    <xdr:to>
      <xdr:col>15</xdr:col>
      <xdr:colOff>257175</xdr:colOff>
      <xdr:row>60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0515600"/>
          <a:ext cx="68484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200025</xdr:colOff>
      <xdr:row>54</xdr:row>
      <xdr:rowOff>28575</xdr:rowOff>
    </xdr:from>
    <xdr:to>
      <xdr:col>12</xdr:col>
      <xdr:colOff>180975</xdr:colOff>
      <xdr:row>55</xdr:row>
      <xdr:rowOff>47625</xdr:rowOff>
    </xdr:to>
    <xdr:sp>
      <xdr:nvSpPr>
        <xdr:cNvPr id="3" name="TextBox 10"/>
        <xdr:cNvSpPr txBox="1">
          <a:spLocks noChangeArrowheads="1"/>
        </xdr:cNvSpPr>
      </xdr:nvSpPr>
      <xdr:spPr>
        <a:xfrm>
          <a:off x="4667250" y="11344275"/>
          <a:ext cx="857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Design truck</a:t>
          </a:r>
        </a:p>
      </xdr:txBody>
    </xdr:sp>
    <xdr:clientData/>
  </xdr:twoCellAnchor>
  <xdr:twoCellAnchor>
    <xdr:from>
      <xdr:col>9</xdr:col>
      <xdr:colOff>180975</xdr:colOff>
      <xdr:row>56</xdr:row>
      <xdr:rowOff>200025</xdr:rowOff>
    </xdr:from>
    <xdr:to>
      <xdr:col>11</xdr:col>
      <xdr:colOff>28575</xdr:colOff>
      <xdr:row>58</xdr:row>
      <xdr:rowOff>28575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4210050" y="11934825"/>
          <a:ext cx="723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Lane load</a:t>
          </a:r>
        </a:p>
      </xdr:txBody>
    </xdr:sp>
    <xdr:clientData/>
  </xdr:twoCellAnchor>
  <xdr:twoCellAnchor>
    <xdr:from>
      <xdr:col>8</xdr:col>
      <xdr:colOff>57150</xdr:colOff>
      <xdr:row>53</xdr:row>
      <xdr:rowOff>0</xdr:rowOff>
    </xdr:from>
    <xdr:to>
      <xdr:col>10</xdr:col>
      <xdr:colOff>400050</xdr:colOff>
      <xdr:row>54</xdr:row>
      <xdr:rowOff>38100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3590925" y="11106150"/>
          <a:ext cx="1276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IL for SF at x = 80'+</a:t>
          </a:r>
        </a:p>
      </xdr:txBody>
    </xdr:sp>
    <xdr:clientData/>
  </xdr:twoCellAnchor>
  <xdr:twoCellAnchor>
    <xdr:from>
      <xdr:col>7</xdr:col>
      <xdr:colOff>276225</xdr:colOff>
      <xdr:row>53</xdr:row>
      <xdr:rowOff>209550</xdr:rowOff>
    </xdr:from>
    <xdr:to>
      <xdr:col>8</xdr:col>
      <xdr:colOff>133350</xdr:colOff>
      <xdr:row>55</xdr:row>
      <xdr:rowOff>95250</xdr:rowOff>
    </xdr:to>
    <xdr:sp>
      <xdr:nvSpPr>
        <xdr:cNvPr id="6" name="Straight Connector 3"/>
        <xdr:cNvSpPr>
          <a:spLocks/>
        </xdr:cNvSpPr>
      </xdr:nvSpPr>
      <xdr:spPr>
        <a:xfrm flipV="1">
          <a:off x="3371850" y="11315700"/>
          <a:ext cx="295275" cy="30480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43</xdr:row>
      <xdr:rowOff>133350</xdr:rowOff>
    </xdr:from>
    <xdr:to>
      <xdr:col>6</xdr:col>
      <xdr:colOff>228600</xdr:colOff>
      <xdr:row>44</xdr:row>
      <xdr:rowOff>161925</xdr:rowOff>
    </xdr:to>
    <xdr:sp>
      <xdr:nvSpPr>
        <xdr:cNvPr id="7" name="TextBox 17"/>
        <xdr:cNvSpPr txBox="1">
          <a:spLocks noChangeArrowheads="1"/>
        </xdr:cNvSpPr>
      </xdr:nvSpPr>
      <xdr:spPr>
        <a:xfrm>
          <a:off x="1981200" y="9144000"/>
          <a:ext cx="876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Design truck</a:t>
          </a:r>
        </a:p>
      </xdr:txBody>
    </xdr:sp>
    <xdr:clientData/>
  </xdr:twoCellAnchor>
  <xdr:twoCellAnchor>
    <xdr:from>
      <xdr:col>1</xdr:col>
      <xdr:colOff>76200</xdr:colOff>
      <xdr:row>46</xdr:row>
      <xdr:rowOff>123825</xdr:rowOff>
    </xdr:from>
    <xdr:to>
      <xdr:col>2</xdr:col>
      <xdr:colOff>361950</xdr:colOff>
      <xdr:row>47</xdr:row>
      <xdr:rowOff>161925</xdr:rowOff>
    </xdr:to>
    <xdr:sp>
      <xdr:nvSpPr>
        <xdr:cNvPr id="8" name="TextBox 18"/>
        <xdr:cNvSpPr txBox="1">
          <a:spLocks noChangeArrowheads="1"/>
        </xdr:cNvSpPr>
      </xdr:nvSpPr>
      <xdr:spPr>
        <a:xfrm>
          <a:off x="514350" y="9763125"/>
          <a:ext cx="723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Lane load</a:t>
          </a:r>
        </a:p>
      </xdr:txBody>
    </xdr:sp>
    <xdr:clientData/>
  </xdr:twoCellAnchor>
  <xdr:twoCellAnchor>
    <xdr:from>
      <xdr:col>8</xdr:col>
      <xdr:colOff>428625</xdr:colOff>
      <xdr:row>43</xdr:row>
      <xdr:rowOff>47625</xdr:rowOff>
    </xdr:from>
    <xdr:to>
      <xdr:col>11</xdr:col>
      <xdr:colOff>333375</xdr:colOff>
      <xdr:row>44</xdr:row>
      <xdr:rowOff>85725</xdr:rowOff>
    </xdr:to>
    <xdr:sp>
      <xdr:nvSpPr>
        <xdr:cNvPr id="9" name="TextBox 19"/>
        <xdr:cNvSpPr txBox="1">
          <a:spLocks noChangeArrowheads="1"/>
        </xdr:cNvSpPr>
      </xdr:nvSpPr>
      <xdr:spPr>
        <a:xfrm>
          <a:off x="3962400" y="9058275"/>
          <a:ext cx="1276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IL for SF at x = 80'+</a:t>
          </a:r>
        </a:p>
      </xdr:txBody>
    </xdr:sp>
    <xdr:clientData/>
  </xdr:twoCellAnchor>
  <xdr:twoCellAnchor>
    <xdr:from>
      <xdr:col>8</xdr:col>
      <xdr:colOff>352425</xdr:colOff>
      <xdr:row>44</xdr:row>
      <xdr:rowOff>57150</xdr:rowOff>
    </xdr:from>
    <xdr:to>
      <xdr:col>9</xdr:col>
      <xdr:colOff>57150</xdr:colOff>
      <xdr:row>45</xdr:row>
      <xdr:rowOff>152400</xdr:rowOff>
    </xdr:to>
    <xdr:sp>
      <xdr:nvSpPr>
        <xdr:cNvPr id="10" name="Straight Connector 3"/>
        <xdr:cNvSpPr>
          <a:spLocks/>
        </xdr:cNvSpPr>
      </xdr:nvSpPr>
      <xdr:spPr>
        <a:xfrm flipV="1">
          <a:off x="3886200" y="9277350"/>
          <a:ext cx="200025" cy="30480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46</xdr:row>
      <xdr:rowOff>123825</xdr:rowOff>
    </xdr:from>
    <xdr:to>
      <xdr:col>6</xdr:col>
      <xdr:colOff>428625</xdr:colOff>
      <xdr:row>47</xdr:row>
      <xdr:rowOff>161925</xdr:rowOff>
    </xdr:to>
    <xdr:sp>
      <xdr:nvSpPr>
        <xdr:cNvPr id="11" name="TextBox 21"/>
        <xdr:cNvSpPr txBox="1">
          <a:spLocks noChangeArrowheads="1"/>
        </xdr:cNvSpPr>
      </xdr:nvSpPr>
      <xdr:spPr>
        <a:xfrm>
          <a:off x="2333625" y="9763125"/>
          <a:ext cx="723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Lane load</a:t>
          </a:r>
        </a:p>
      </xdr:txBody>
    </xdr:sp>
    <xdr:clientData/>
  </xdr:twoCellAnchor>
  <xdr:twoCellAnchor>
    <xdr:from>
      <xdr:col>0</xdr:col>
      <xdr:colOff>0</xdr:colOff>
      <xdr:row>12</xdr:row>
      <xdr:rowOff>133350</xdr:rowOff>
    </xdr:from>
    <xdr:to>
      <xdr:col>15</xdr:col>
      <xdr:colOff>95250</xdr:colOff>
      <xdr:row>22</xdr:row>
      <xdr:rowOff>133350</xdr:rowOff>
    </xdr:to>
    <xdr:grpSp>
      <xdr:nvGrpSpPr>
        <xdr:cNvPr id="12" name="Group 2"/>
        <xdr:cNvGrpSpPr>
          <a:grpSpLocks/>
        </xdr:cNvGrpSpPr>
      </xdr:nvGrpSpPr>
      <xdr:grpSpPr>
        <a:xfrm>
          <a:off x="0" y="2647950"/>
          <a:ext cx="6753225" cy="2095500"/>
          <a:chOff x="0" y="2706437"/>
          <a:chExt cx="6479005" cy="2138947"/>
        </a:xfrm>
        <a:solidFill>
          <a:srgbClr val="FFFFFF"/>
        </a:solidFill>
      </xdr:grpSpPr>
      <xdr:grpSp>
        <xdr:nvGrpSpPr>
          <xdr:cNvPr id="13" name="Group 2"/>
          <xdr:cNvGrpSpPr>
            <a:grpSpLocks/>
          </xdr:cNvGrpSpPr>
        </xdr:nvGrpSpPr>
        <xdr:grpSpPr>
          <a:xfrm>
            <a:off x="0" y="2706437"/>
            <a:ext cx="6477385" cy="2138947"/>
            <a:chOff x="0" y="2445657"/>
            <a:chExt cx="6432852" cy="2177143"/>
          </a:xfrm>
          <a:solidFill>
            <a:srgbClr val="FFFFFF"/>
          </a:solidFill>
        </xdr:grpSpPr>
        <xdr:pic>
          <xdr:nvPicPr>
            <xdr:cNvPr id="14" name="Picture 2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0" y="2448923"/>
              <a:ext cx="6432852" cy="2173877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5" name="TextBox 1"/>
            <xdr:cNvSpPr txBox="1">
              <a:spLocks noChangeArrowheads="1"/>
            </xdr:cNvSpPr>
          </xdr:nvSpPr>
          <xdr:spPr>
            <a:xfrm>
              <a:off x="3140840" y="2445657"/>
              <a:ext cx="823405" cy="24329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Design truck</a:t>
              </a:r>
            </a:p>
          </xdr:txBody>
        </xdr:sp>
        <xdr:sp>
          <xdr:nvSpPr>
            <xdr:cNvPr id="16" name="TextBox 6"/>
            <xdr:cNvSpPr txBox="1">
              <a:spLocks noChangeArrowheads="1"/>
            </xdr:cNvSpPr>
          </xdr:nvSpPr>
          <xdr:spPr>
            <a:xfrm>
              <a:off x="2483081" y="3111863"/>
              <a:ext cx="683491" cy="25635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Lane load</a:t>
              </a:r>
            </a:p>
          </xdr:txBody>
        </xdr:sp>
        <xdr:sp>
          <xdr:nvSpPr>
            <xdr:cNvPr id="17" name="TextBox 7"/>
            <xdr:cNvSpPr txBox="1">
              <a:spLocks noChangeArrowheads="1"/>
            </xdr:cNvSpPr>
          </xdr:nvSpPr>
          <xdr:spPr>
            <a:xfrm>
              <a:off x="3623304" y="3713299"/>
              <a:ext cx="1215809" cy="25635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IL for BM at x = 130'</a:t>
              </a:r>
            </a:p>
          </xdr:txBody>
        </xdr:sp>
        <xdr:sp>
          <xdr:nvSpPr>
            <xdr:cNvPr id="18" name="Straight Connector 3"/>
            <xdr:cNvSpPr>
              <a:spLocks/>
            </xdr:cNvSpPr>
          </xdr:nvSpPr>
          <xdr:spPr>
            <a:xfrm>
              <a:off x="3185870" y="3572873"/>
              <a:ext cx="450300" cy="243296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9" name="TextBox 24"/>
          <xdr:cNvSpPr txBox="1">
            <a:spLocks noChangeArrowheads="1"/>
          </xdr:cNvSpPr>
        </xdr:nvSpPr>
        <xdr:spPr>
          <a:xfrm>
            <a:off x="4655165" y="2731570"/>
            <a:ext cx="1823840" cy="2892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Load position for max. +ve BM</a:t>
            </a:r>
          </a:p>
        </xdr:txBody>
      </xdr:sp>
    </xdr:grpSp>
    <xdr:clientData/>
  </xdr:twoCellAnchor>
  <xdr:twoCellAnchor>
    <xdr:from>
      <xdr:col>11</xdr:col>
      <xdr:colOff>304800</xdr:colOff>
      <xdr:row>38</xdr:row>
      <xdr:rowOff>200025</xdr:rowOff>
    </xdr:from>
    <xdr:to>
      <xdr:col>15</xdr:col>
      <xdr:colOff>209550</xdr:colOff>
      <xdr:row>40</xdr:row>
      <xdr:rowOff>38100</xdr:rowOff>
    </xdr:to>
    <xdr:sp>
      <xdr:nvSpPr>
        <xdr:cNvPr id="20" name="TextBox 25"/>
        <xdr:cNvSpPr txBox="1">
          <a:spLocks noChangeArrowheads="1"/>
        </xdr:cNvSpPr>
      </xdr:nvSpPr>
      <xdr:spPr>
        <a:xfrm>
          <a:off x="5210175" y="8162925"/>
          <a:ext cx="1657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Load position for +ve shear</a:t>
          </a:r>
        </a:p>
      </xdr:txBody>
    </xdr:sp>
    <xdr:clientData/>
  </xdr:twoCellAnchor>
  <xdr:twoCellAnchor>
    <xdr:from>
      <xdr:col>11</xdr:col>
      <xdr:colOff>314325</xdr:colOff>
      <xdr:row>50</xdr:row>
      <xdr:rowOff>57150</xdr:rowOff>
    </xdr:from>
    <xdr:to>
      <xdr:col>15</xdr:col>
      <xdr:colOff>228600</xdr:colOff>
      <xdr:row>51</xdr:row>
      <xdr:rowOff>123825</xdr:rowOff>
    </xdr:to>
    <xdr:sp>
      <xdr:nvSpPr>
        <xdr:cNvPr id="21" name="TextBox 26"/>
        <xdr:cNvSpPr txBox="1">
          <a:spLocks noChangeArrowheads="1"/>
        </xdr:cNvSpPr>
      </xdr:nvSpPr>
      <xdr:spPr>
        <a:xfrm>
          <a:off x="5219700" y="10534650"/>
          <a:ext cx="1666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Load position for -ve shear</a:t>
          </a:r>
        </a:p>
      </xdr:txBody>
    </xdr:sp>
    <xdr:clientData/>
  </xdr:twoCellAnchor>
  <xdr:twoCellAnchor>
    <xdr:from>
      <xdr:col>0</xdr:col>
      <xdr:colOff>66675</xdr:colOff>
      <xdr:row>86</xdr:row>
      <xdr:rowOff>95250</xdr:rowOff>
    </xdr:from>
    <xdr:to>
      <xdr:col>15</xdr:col>
      <xdr:colOff>304800</xdr:colOff>
      <xdr:row>96</xdr:row>
      <xdr:rowOff>76200</xdr:rowOff>
    </xdr:to>
    <xdr:grpSp>
      <xdr:nvGrpSpPr>
        <xdr:cNvPr id="22" name="Group 12212095"/>
        <xdr:cNvGrpSpPr>
          <a:grpSpLocks/>
        </xdr:cNvGrpSpPr>
      </xdr:nvGrpSpPr>
      <xdr:grpSpPr>
        <a:xfrm>
          <a:off x="66675" y="18116550"/>
          <a:ext cx="6896100" cy="2076450"/>
          <a:chOff x="181427" y="19957142"/>
          <a:chExt cx="6579811" cy="2145146"/>
        </a:xfrm>
        <a:solidFill>
          <a:srgbClr val="FFFFFF"/>
        </a:solidFill>
      </xdr:grpSpPr>
      <xdr:grpSp>
        <xdr:nvGrpSpPr>
          <xdr:cNvPr id="23" name="Group 23"/>
          <xdr:cNvGrpSpPr>
            <a:grpSpLocks/>
          </xdr:cNvGrpSpPr>
        </xdr:nvGrpSpPr>
        <xdr:grpSpPr>
          <a:xfrm>
            <a:off x="181427" y="19957142"/>
            <a:ext cx="6571586" cy="2145146"/>
            <a:chOff x="90713" y="18662952"/>
            <a:chExt cx="6571673" cy="2145145"/>
          </a:xfrm>
          <a:solidFill>
            <a:srgbClr val="FFFFFF"/>
          </a:solidFill>
        </xdr:grpSpPr>
        <xdr:grpSp>
          <xdr:nvGrpSpPr>
            <xdr:cNvPr id="24" name="Group 15"/>
            <xdr:cNvGrpSpPr>
              <a:grpSpLocks/>
            </xdr:cNvGrpSpPr>
          </xdr:nvGrpSpPr>
          <xdr:grpSpPr>
            <a:xfrm>
              <a:off x="90713" y="18662952"/>
              <a:ext cx="6571673" cy="2145145"/>
              <a:chOff x="616856" y="18995571"/>
              <a:chExt cx="6571673" cy="2145145"/>
            </a:xfrm>
            <a:solidFill>
              <a:srgbClr val="FFFFFF"/>
            </a:solidFill>
          </xdr:grpSpPr>
          <xdr:graphicFrame>
            <xdr:nvGraphicFramePr>
              <xdr:cNvPr id="25" name="Chart 1"/>
              <xdr:cNvGraphicFramePr/>
            </xdr:nvGraphicFramePr>
            <xdr:xfrm>
              <a:off x="616856" y="18995571"/>
              <a:ext cx="6571673" cy="2145145"/>
            </xdr:xfrm>
            <a:graphic>
              <a:graphicData uri="http://schemas.openxmlformats.org/drawingml/2006/chart">
                <c:chart xmlns:c="http://schemas.openxmlformats.org/drawingml/2006/chart" r:id="rId4"/>
              </a:graphicData>
            </a:graphic>
          </xdr:graphicFrame>
          <xdr:grpSp>
            <xdr:nvGrpSpPr>
              <xdr:cNvPr id="26" name="Group 14"/>
              <xdr:cNvGrpSpPr>
                <a:grpSpLocks/>
              </xdr:cNvGrpSpPr>
            </xdr:nvGrpSpPr>
            <xdr:grpSpPr>
              <a:xfrm>
                <a:off x="1175448" y="19859528"/>
                <a:ext cx="2656599" cy="281550"/>
                <a:chOff x="1187751" y="19623914"/>
                <a:chExt cx="2656611" cy="281709"/>
              </a:xfrm>
              <a:solidFill>
                <a:srgbClr val="FFFFFF"/>
              </a:solidFill>
            </xdr:grpSpPr>
            <xdr:sp>
              <xdr:nvSpPr>
                <xdr:cNvPr id="27" name="TextBox 61"/>
                <xdr:cNvSpPr txBox="1">
                  <a:spLocks noChangeArrowheads="1"/>
                </xdr:cNvSpPr>
              </xdr:nvSpPr>
              <xdr:spPr>
                <a:xfrm>
                  <a:off x="2796993" y="19627999"/>
                  <a:ext cx="976305" cy="229804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900" b="0" i="1" u="none" baseline="0">
                      <a:solidFill>
                        <a:srgbClr val="000000"/>
                      </a:solidFill>
                    </a:rPr>
                    <a:t>8kip    32kip  32kip</a:t>
                  </a:r>
                </a:p>
              </xdr:txBody>
            </xdr:sp>
            <xdr:sp>
              <xdr:nvSpPr>
                <xdr:cNvPr id="28" name="TextBox 63"/>
                <xdr:cNvSpPr txBox="1">
                  <a:spLocks noChangeArrowheads="1"/>
                </xdr:cNvSpPr>
              </xdr:nvSpPr>
              <xdr:spPr>
                <a:xfrm>
                  <a:off x="1187751" y="19627999"/>
                  <a:ext cx="1077920" cy="280934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900" b="0" i="1" u="none" baseline="0">
                      <a:solidFill>
                        <a:srgbClr val="000000"/>
                      </a:solidFill>
                    </a:rPr>
                    <a:t>8kip    32kip  32kip</a:t>
                  </a:r>
                </a:p>
              </xdr:txBody>
            </xdr:sp>
          </xdr:grpSp>
          <xdr:grpSp>
            <xdr:nvGrpSpPr>
              <xdr:cNvPr id="29" name="Group 9"/>
              <xdr:cNvGrpSpPr>
                <a:grpSpLocks/>
              </xdr:cNvGrpSpPr>
            </xdr:nvGrpSpPr>
            <xdr:grpSpPr>
              <a:xfrm>
                <a:off x="927368" y="20067607"/>
                <a:ext cx="3647279" cy="760454"/>
                <a:chOff x="926550" y="20067623"/>
                <a:chExt cx="3647209" cy="760659"/>
              </a:xfrm>
              <a:solidFill>
                <a:srgbClr val="FFFFFF"/>
              </a:solidFill>
            </xdr:grpSpPr>
            <xdr:grpSp>
              <xdr:nvGrpSpPr>
                <xdr:cNvPr id="30" name="Group 8"/>
                <xdr:cNvGrpSpPr>
                  <a:grpSpLocks/>
                </xdr:cNvGrpSpPr>
              </xdr:nvGrpSpPr>
              <xdr:grpSpPr>
                <a:xfrm>
                  <a:off x="1339596" y="20067623"/>
                  <a:ext cx="2259446" cy="345339"/>
                  <a:chOff x="1339494" y="20067623"/>
                  <a:chExt cx="2259101" cy="345276"/>
                </a:xfrm>
                <a:solidFill>
                  <a:srgbClr val="FFFFFF"/>
                </a:solidFill>
              </xdr:grpSpPr>
              <xdr:sp>
                <xdr:nvSpPr>
                  <xdr:cNvPr id="31" name="Straight Arrow Connector 3"/>
                  <xdr:cNvSpPr>
                    <a:spLocks/>
                  </xdr:cNvSpPr>
                </xdr:nvSpPr>
                <xdr:spPr>
                  <a:xfrm>
                    <a:off x="3256906" y="20068141"/>
                    <a:ext cx="0" cy="293657"/>
                  </a:xfrm>
                  <a:prstGeom prst="straightConnector1">
                    <a:avLst/>
                  </a:prstGeom>
                  <a:noFill/>
                  <a:ln w="12700" cmpd="sng">
                    <a:solidFill>
                      <a:srgbClr val="FF0000"/>
                    </a:solidFill>
                    <a:headEnd type="none"/>
                    <a:tailEnd type="triangl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2" name="Straight Arrow Connector 6"/>
                  <xdr:cNvSpPr>
                    <a:spLocks/>
                  </xdr:cNvSpPr>
                </xdr:nvSpPr>
                <xdr:spPr>
                  <a:xfrm>
                    <a:off x="2963788" y="20068141"/>
                    <a:ext cx="0" cy="293657"/>
                  </a:xfrm>
                  <a:prstGeom prst="straightConnector1">
                    <a:avLst/>
                  </a:prstGeom>
                  <a:noFill/>
                  <a:ln w="12700" cmpd="sng">
                    <a:solidFill>
                      <a:srgbClr val="FF0000"/>
                    </a:solidFill>
                    <a:headEnd type="none"/>
                    <a:tailEnd type="triangl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3" name="Straight Arrow Connector 7"/>
                  <xdr:cNvSpPr>
                    <a:spLocks/>
                  </xdr:cNvSpPr>
                </xdr:nvSpPr>
                <xdr:spPr>
                  <a:xfrm>
                    <a:off x="3539858" y="20068141"/>
                    <a:ext cx="0" cy="293657"/>
                  </a:xfrm>
                  <a:prstGeom prst="straightConnector1">
                    <a:avLst/>
                  </a:prstGeom>
                  <a:noFill/>
                  <a:ln w="12700" cmpd="sng">
                    <a:solidFill>
                      <a:srgbClr val="FF0000"/>
                    </a:solidFill>
                    <a:headEnd type="none"/>
                    <a:tailEnd type="triangl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4" name="Straight Arrow Connector 34"/>
                  <xdr:cNvSpPr>
                    <a:spLocks/>
                  </xdr:cNvSpPr>
                </xdr:nvSpPr>
                <xdr:spPr>
                  <a:xfrm>
                    <a:off x="1654074" y="20080916"/>
                    <a:ext cx="0" cy="293657"/>
                  </a:xfrm>
                  <a:prstGeom prst="straightConnector1">
                    <a:avLst/>
                  </a:prstGeom>
                  <a:noFill/>
                  <a:ln w="12700" cmpd="sng">
                    <a:solidFill>
                      <a:srgbClr val="FF0000"/>
                    </a:solidFill>
                    <a:headEnd type="none"/>
                    <a:tailEnd type="triangl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5" name="Straight Arrow Connector 35"/>
                  <xdr:cNvSpPr>
                    <a:spLocks/>
                  </xdr:cNvSpPr>
                </xdr:nvSpPr>
                <xdr:spPr>
                  <a:xfrm>
                    <a:off x="1350225" y="20068141"/>
                    <a:ext cx="0" cy="293657"/>
                  </a:xfrm>
                  <a:prstGeom prst="straightConnector1">
                    <a:avLst/>
                  </a:prstGeom>
                  <a:noFill/>
                  <a:ln w="12700" cmpd="sng">
                    <a:solidFill>
                      <a:srgbClr val="FF0000"/>
                    </a:solidFill>
                    <a:headEnd type="none"/>
                    <a:tailEnd type="triangl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6" name="Straight Arrow Connector 36"/>
                  <xdr:cNvSpPr>
                    <a:spLocks/>
                  </xdr:cNvSpPr>
                </xdr:nvSpPr>
                <xdr:spPr>
                  <a:xfrm>
                    <a:off x="1937026" y="20068141"/>
                    <a:ext cx="0" cy="293657"/>
                  </a:xfrm>
                  <a:prstGeom prst="straightConnector1">
                    <a:avLst/>
                  </a:prstGeom>
                  <a:noFill/>
                  <a:ln w="12700" cmpd="sng">
                    <a:solidFill>
                      <a:srgbClr val="FF0000"/>
                    </a:solidFill>
                    <a:headEnd type="none"/>
                    <a:tailEnd type="triangl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7" name="TextBox 62"/>
                  <xdr:cNvSpPr txBox="1">
                    <a:spLocks noChangeArrowheads="1"/>
                  </xdr:cNvSpPr>
                </xdr:nvSpPr>
                <xdr:spPr>
                  <a:xfrm>
                    <a:off x="2898838" y="20144792"/>
                    <a:ext cx="697497" cy="268107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900" b="0" i="1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 14'   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    14'</a:t>
                    </a:r>
                  </a:p>
                </xdr:txBody>
              </xdr:sp>
              <xdr:sp>
                <xdr:nvSpPr>
                  <xdr:cNvPr id="38" name="TextBox 64"/>
                  <xdr:cNvSpPr txBox="1">
                    <a:spLocks noChangeArrowheads="1"/>
                  </xdr:cNvSpPr>
                </xdr:nvSpPr>
                <xdr:spPr>
                  <a:xfrm>
                    <a:off x="1339494" y="20157481"/>
                    <a:ext cx="735337" cy="255332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900" b="0" i="1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14'   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   14'</a:t>
                    </a:r>
                  </a:p>
                </xdr:txBody>
              </xdr:sp>
            </xdr:grpSp>
            <xdr:sp>
              <xdr:nvSpPr>
                <xdr:cNvPr id="39" name="Rectangle 1"/>
                <xdr:cNvSpPr>
                  <a:spLocks/>
                </xdr:cNvSpPr>
              </xdr:nvSpPr>
              <xdr:spPr>
                <a:xfrm>
                  <a:off x="2534057" y="20400221"/>
                  <a:ext cx="2043349" cy="216978"/>
                </a:xfrm>
                <a:prstGeom prst="rect">
                  <a:avLst/>
                </a:prstGeom>
                <a:pattFill prst="ltVert">
                  <a:fgClr>
                    <a:srgbClr val="D9756D"/>
                  </a:fgClr>
                  <a:bgClr>
                    <a:srgbClr val="FFFFFF"/>
                  </a:bgClr>
                </a:pattFill>
                <a:ln w="9525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ctr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0" name="TextBox 60"/>
                <xdr:cNvSpPr txBox="1">
                  <a:spLocks noChangeArrowheads="1"/>
                </xdr:cNvSpPr>
              </xdr:nvSpPr>
              <xdr:spPr>
                <a:xfrm>
                  <a:off x="3291765" y="20374549"/>
                  <a:ext cx="570788" cy="22990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900" b="0" i="1" u="none" baseline="0">
                      <a:solidFill>
                        <a:srgbClr val="000000"/>
                      </a:solidFill>
                    </a:rPr>
                    <a:t>0.64kip/ft</a:t>
                  </a:r>
                </a:p>
              </xdr:txBody>
            </xdr:sp>
            <xdr:sp>
              <xdr:nvSpPr>
                <xdr:cNvPr id="41" name="TextBox 55"/>
                <xdr:cNvSpPr txBox="1">
                  <a:spLocks noChangeArrowheads="1"/>
                </xdr:cNvSpPr>
              </xdr:nvSpPr>
              <xdr:spPr>
                <a:xfrm>
                  <a:off x="2163866" y="20578976"/>
                  <a:ext cx="519727" cy="255391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900" b="0" i="1" u="none" baseline="0">
                      <a:solidFill>
                        <a:srgbClr val="000000"/>
                      </a:solidFill>
                    </a:rPr>
                    <a:t>      50'</a:t>
                  </a:r>
                </a:p>
              </xdr:txBody>
            </xdr:sp>
            <xdr:sp>
              <xdr:nvSpPr>
                <xdr:cNvPr id="42" name="Rectangle 27"/>
                <xdr:cNvSpPr>
                  <a:spLocks/>
                </xdr:cNvSpPr>
              </xdr:nvSpPr>
              <xdr:spPr>
                <a:xfrm>
                  <a:off x="931109" y="20400221"/>
                  <a:ext cx="1613890" cy="216978"/>
                </a:xfrm>
                <a:prstGeom prst="rect">
                  <a:avLst/>
                </a:prstGeom>
                <a:pattFill prst="ltVert">
                  <a:fgClr>
                    <a:srgbClr val="D9756D"/>
                  </a:fgClr>
                  <a:bgClr>
                    <a:srgbClr val="FFFFFF"/>
                  </a:bgClr>
                </a:pattFill>
                <a:ln w="9525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ctr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3" name="TextBox 57"/>
                <xdr:cNvSpPr txBox="1">
                  <a:spLocks noChangeArrowheads="1"/>
                </xdr:cNvSpPr>
              </xdr:nvSpPr>
              <xdr:spPr>
                <a:xfrm>
                  <a:off x="1415276" y="20374549"/>
                  <a:ext cx="570788" cy="22990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900" b="0" i="1" u="none" baseline="0">
                      <a:solidFill>
                        <a:srgbClr val="000000"/>
                      </a:solidFill>
                    </a:rPr>
                    <a:t>0.64kip/ft</a:t>
                  </a:r>
                </a:p>
              </xdr:txBody>
            </xdr:sp>
            <xdr:sp>
              <xdr:nvSpPr>
                <xdr:cNvPr id="44" name="Straight Arrow Connector 13"/>
                <xdr:cNvSpPr>
                  <a:spLocks/>
                </xdr:cNvSpPr>
              </xdr:nvSpPr>
              <xdr:spPr>
                <a:xfrm>
                  <a:off x="1947769" y="20770472"/>
                  <a:ext cx="995688" cy="0"/>
                </a:xfrm>
                <a:prstGeom prst="straightConnector1">
                  <a:avLst/>
                </a:prstGeom>
                <a:noFill/>
                <a:ln w="6350" cmpd="sng">
                  <a:solidFill>
                    <a:srgbClr val="000000"/>
                  </a:solidFill>
                  <a:headEnd type="triangle"/>
                  <a:tailEnd type="triangl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  <xdr:sp>
          <xdr:nvSpPr>
            <xdr:cNvPr id="45" name="TextBox 69"/>
            <xdr:cNvSpPr txBox="1">
              <a:spLocks noChangeArrowheads="1"/>
            </xdr:cNvSpPr>
          </xdr:nvSpPr>
          <xdr:spPr>
            <a:xfrm>
              <a:off x="4147078" y="19390692"/>
              <a:ext cx="1204259" cy="25527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IL for BM at x = 80'</a:t>
              </a:r>
            </a:p>
          </xdr:txBody>
        </xdr:sp>
        <xdr:sp>
          <xdr:nvSpPr>
            <xdr:cNvPr id="46" name="Straight Connector 3"/>
            <xdr:cNvSpPr>
              <a:spLocks/>
            </xdr:cNvSpPr>
          </xdr:nvSpPr>
          <xdr:spPr>
            <a:xfrm flipV="1">
              <a:off x="3946642" y="19569276"/>
              <a:ext cx="282582" cy="31909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TextBox 71"/>
            <xdr:cNvSpPr txBox="1">
              <a:spLocks noChangeArrowheads="1"/>
            </xdr:cNvSpPr>
          </xdr:nvSpPr>
          <xdr:spPr>
            <a:xfrm>
              <a:off x="762667" y="19377822"/>
              <a:ext cx="824745" cy="24240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Design truck</a:t>
              </a:r>
            </a:p>
          </xdr:txBody>
        </xdr:sp>
        <xdr:sp>
          <xdr:nvSpPr>
            <xdr:cNvPr id="48" name="TextBox 72"/>
            <xdr:cNvSpPr txBox="1">
              <a:spLocks noChangeArrowheads="1"/>
            </xdr:cNvSpPr>
          </xdr:nvSpPr>
          <xdr:spPr>
            <a:xfrm>
              <a:off x="370009" y="20029409"/>
              <a:ext cx="685097" cy="25527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Lane load</a:t>
              </a:r>
            </a:p>
          </xdr:txBody>
        </xdr:sp>
        <xdr:sp>
          <xdr:nvSpPr>
            <xdr:cNvPr id="49" name="TextBox 73"/>
            <xdr:cNvSpPr txBox="1">
              <a:spLocks noChangeArrowheads="1"/>
            </xdr:cNvSpPr>
          </xdr:nvSpPr>
          <xdr:spPr>
            <a:xfrm>
              <a:off x="2359583" y="19377822"/>
              <a:ext cx="824745" cy="24240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Design truck</a:t>
              </a:r>
            </a:p>
          </xdr:txBody>
        </xdr:sp>
        <xdr:sp>
          <xdr:nvSpPr>
            <xdr:cNvPr id="50" name="TextBox 74"/>
            <xdr:cNvSpPr txBox="1">
              <a:spLocks noChangeArrowheads="1"/>
            </xdr:cNvSpPr>
          </xdr:nvSpPr>
          <xdr:spPr>
            <a:xfrm>
              <a:off x="2081930" y="20041744"/>
              <a:ext cx="685097" cy="25527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Lane load</a:t>
              </a:r>
            </a:p>
          </xdr:txBody>
        </xdr:sp>
      </xdr:grpSp>
      <xdr:sp>
        <xdr:nvSpPr>
          <xdr:cNvPr id="51" name="TextBox 76"/>
          <xdr:cNvSpPr txBox="1">
            <a:spLocks noChangeArrowheads="1"/>
          </xdr:cNvSpPr>
        </xdr:nvSpPr>
        <xdr:spPr>
          <a:xfrm>
            <a:off x="5024168" y="19957142"/>
            <a:ext cx="1737070" cy="3062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Load position for max. -ve BM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khanker@gmail.com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khanker@gmail.com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khanker@gmail.com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khanker@gmail.com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W160"/>
  <sheetViews>
    <sheetView zoomScale="165" zoomScaleNormal="165" zoomScalePageLayoutView="0" workbookViewId="0" topLeftCell="A35">
      <selection activeCell="K2" sqref="K2"/>
    </sheetView>
  </sheetViews>
  <sheetFormatPr defaultColWidth="6.57421875" defaultRowHeight="16.5" customHeight="1"/>
  <cols>
    <col min="1" max="6" width="6.57421875" style="2" customWidth="1"/>
    <col min="7" max="7" width="7.00390625" style="2" bestFit="1" customWidth="1"/>
    <col min="8" max="8" width="6.57421875" style="2" customWidth="1"/>
    <col min="9" max="9" width="7.421875" style="2" bestFit="1" customWidth="1"/>
    <col min="10" max="16384" width="6.57421875" style="2" customWidth="1"/>
  </cols>
  <sheetData>
    <row r="1" s="63" customFormat="1" ht="16.5" customHeight="1">
      <c r="A1" s="62" t="s">
        <v>63</v>
      </c>
    </row>
    <row r="2" spans="1:11" s="59" customFormat="1" ht="16.5" customHeight="1">
      <c r="A2" s="58" t="s">
        <v>64</v>
      </c>
      <c r="F2" s="60" t="s">
        <v>3</v>
      </c>
      <c r="G2" s="64" t="s">
        <v>2</v>
      </c>
      <c r="H2" s="61"/>
      <c r="I2" s="61"/>
      <c r="J2" s="60"/>
      <c r="K2" s="99" t="s">
        <v>107</v>
      </c>
    </row>
    <row r="3" spans="1:10" s="59" customFormat="1" ht="16.5" customHeight="1">
      <c r="A3" s="58"/>
      <c r="F3" s="60"/>
      <c r="G3" s="64"/>
      <c r="H3" s="61"/>
      <c r="I3" s="61"/>
      <c r="J3" s="61"/>
    </row>
    <row r="4" s="23" customFormat="1" ht="16.5" customHeight="1">
      <c r="A4" s="20" t="s">
        <v>65</v>
      </c>
    </row>
    <row r="5" s="23" customFormat="1" ht="16.5" customHeight="1">
      <c r="A5" s="20" t="s">
        <v>66</v>
      </c>
    </row>
    <row r="6" s="23" customFormat="1" ht="16.5" customHeight="1">
      <c r="A6" s="20" t="s">
        <v>67</v>
      </c>
    </row>
    <row r="7" s="23" customFormat="1" ht="16.5" customHeight="1">
      <c r="A7" s="29" t="s">
        <v>68</v>
      </c>
    </row>
    <row r="8" spans="1:14" ht="16.5" customHeight="1">
      <c r="A8" s="21"/>
      <c r="J8" s="22"/>
      <c r="K8" s="23"/>
      <c r="L8" s="23"/>
      <c r="M8" s="23"/>
      <c r="N8" s="23"/>
    </row>
    <row r="9" s="23" customFormat="1" ht="16.5" customHeight="1">
      <c r="A9" s="20" t="s">
        <v>60</v>
      </c>
    </row>
    <row r="10" spans="2:9" s="23" customFormat="1" ht="16.5" customHeight="1">
      <c r="B10" s="20" t="s">
        <v>101</v>
      </c>
      <c r="G10" s="20" t="s">
        <v>25</v>
      </c>
      <c r="I10" s="20"/>
    </row>
    <row r="11" spans="2:7" s="23" customFormat="1" ht="16.5" customHeight="1">
      <c r="B11" s="20" t="s">
        <v>102</v>
      </c>
      <c r="G11" s="20" t="s">
        <v>24</v>
      </c>
    </row>
    <row r="12" spans="2:7" s="23" customFormat="1" ht="16.5" customHeight="1">
      <c r="B12" s="20" t="s">
        <v>103</v>
      </c>
      <c r="G12" s="29" t="s">
        <v>15</v>
      </c>
    </row>
    <row r="13" spans="2:7" s="23" customFormat="1" ht="16.5" customHeight="1">
      <c r="B13" s="20" t="s">
        <v>104</v>
      </c>
      <c r="G13" s="20" t="s">
        <v>16</v>
      </c>
    </row>
    <row r="14" spans="1:7" ht="16.5" customHeight="1">
      <c r="A14" s="29" t="s">
        <v>69</v>
      </c>
      <c r="B14" s="20"/>
      <c r="G14" s="20"/>
    </row>
    <row r="15" spans="1:16" ht="16.5" customHeight="1">
      <c r="A15" s="20" t="s">
        <v>100</v>
      </c>
      <c r="B15" s="20"/>
      <c r="G15" s="20"/>
      <c r="N15" s="80" t="s">
        <v>70</v>
      </c>
      <c r="O15" s="59"/>
      <c r="P15" s="59"/>
    </row>
    <row r="16" spans="2:7" ht="16.5" customHeight="1">
      <c r="B16" s="20"/>
      <c r="G16" s="20"/>
    </row>
    <row r="17" spans="1:7" ht="16.5" customHeight="1">
      <c r="A17" s="21"/>
      <c r="B17" s="20"/>
      <c r="G17" s="20"/>
    </row>
    <row r="18" spans="1:7" ht="16.5" customHeight="1">
      <c r="A18" s="21"/>
      <c r="B18" s="20"/>
      <c r="G18" s="20"/>
    </row>
    <row r="19" spans="2:11" ht="16.5" customHeight="1">
      <c r="B19" s="20"/>
      <c r="C19" s="23"/>
      <c r="F19" s="20"/>
      <c r="H19" s="23"/>
      <c r="I19" s="23"/>
      <c r="J19" s="23"/>
      <c r="K19" s="23"/>
    </row>
    <row r="20" spans="2:6" ht="16.5" customHeight="1">
      <c r="B20" s="24"/>
      <c r="F20" s="20"/>
    </row>
    <row r="21" spans="2:6" ht="16.5" customHeight="1">
      <c r="B21" s="24"/>
      <c r="C21" s="23"/>
      <c r="F21" s="20"/>
    </row>
    <row r="22" spans="2:4" ht="16.5" customHeight="1">
      <c r="B22" s="1"/>
      <c r="D22" s="1"/>
    </row>
    <row r="23" spans="2:4" ht="16.5" customHeight="1">
      <c r="B23" s="1"/>
      <c r="D23" s="9"/>
    </row>
    <row r="24" spans="2:4" ht="16.5" customHeight="1">
      <c r="B24" s="1"/>
      <c r="D24" s="11"/>
    </row>
    <row r="26" spans="2:13" ht="16.5" customHeigh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23" ht="16.5" customHeight="1">
      <c r="B27" s="1"/>
      <c r="D27" s="1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ht="16.5" customHeight="1">
      <c r="D28" s="1"/>
    </row>
    <row r="29" spans="3:21" s="5" customFormat="1" ht="16.5" customHeight="1">
      <c r="C29" s="2"/>
      <c r="D29" s="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ht="16.5" customHeight="1">
      <c r="D30" s="1"/>
    </row>
    <row r="31" ht="16.5" customHeight="1">
      <c r="D31" s="1"/>
    </row>
    <row r="32" ht="16.5" customHeight="1">
      <c r="D32" s="1"/>
    </row>
    <row r="33" spans="3:18" s="5" customFormat="1" ht="16.5" customHeight="1">
      <c r="C33" s="2"/>
      <c r="D33" s="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ht="16.5" customHeight="1">
      <c r="N34" s="6"/>
    </row>
    <row r="45" spans="14:21" ht="16.5" customHeight="1">
      <c r="N45" s="4"/>
      <c r="O45" s="4"/>
      <c r="P45" s="4"/>
      <c r="Q45" s="4"/>
      <c r="R45" s="4"/>
      <c r="S45" s="4"/>
      <c r="T45" s="4"/>
      <c r="U45" s="4"/>
    </row>
    <row r="46" s="7" customFormat="1" ht="16.5" customHeight="1"/>
    <row r="48" ht="16.5" customHeight="1">
      <c r="D48" s="7"/>
    </row>
    <row r="50" ht="16.5" customHeight="1">
      <c r="D50" s="7"/>
    </row>
    <row r="51" ht="16.5" customHeight="1">
      <c r="D51" s="7"/>
    </row>
    <row r="76" spans="3:7" ht="16.5" customHeight="1">
      <c r="C76" s="9"/>
      <c r="D76" s="12"/>
      <c r="E76" s="10"/>
      <c r="F76" s="10"/>
      <c r="G76" s="10"/>
    </row>
    <row r="77" spans="1:7" ht="16.5" customHeight="1">
      <c r="A77" s="16"/>
      <c r="C77" s="9"/>
      <c r="D77" s="12"/>
      <c r="E77" s="10"/>
      <c r="F77" s="10"/>
      <c r="G77" s="10"/>
    </row>
    <row r="78" spans="3:7" ht="16.5" customHeight="1">
      <c r="C78" s="9"/>
      <c r="D78" s="12"/>
      <c r="E78" s="10"/>
      <c r="F78" s="10"/>
      <c r="G78" s="10"/>
    </row>
    <row r="79" spans="6:13" ht="16.5" customHeight="1">
      <c r="F79" s="10"/>
      <c r="G79" s="10"/>
      <c r="I79" s="11"/>
      <c r="J79" s="9"/>
      <c r="K79" s="10"/>
      <c r="M79" s="8"/>
    </row>
    <row r="80" spans="4:11" ht="16.5" customHeight="1">
      <c r="D80" s="11"/>
      <c r="F80" s="10"/>
      <c r="G80" s="10"/>
      <c r="I80" s="13"/>
      <c r="J80" s="3"/>
      <c r="K80" s="10"/>
    </row>
    <row r="81" spans="6:7" ht="16.5" customHeight="1">
      <c r="F81" s="10"/>
      <c r="G81" s="10"/>
    </row>
    <row r="82" spans="6:9" ht="16.5" customHeight="1">
      <c r="F82" s="14"/>
      <c r="G82" s="17"/>
      <c r="I82" s="8"/>
    </row>
    <row r="83" ht="16.5" customHeight="1">
      <c r="I83" s="8"/>
    </row>
    <row r="85" ht="16.5" customHeight="1">
      <c r="J85" s="4"/>
    </row>
    <row r="86" spans="5:16" ht="16.5" customHeight="1">
      <c r="E86" s="8"/>
      <c r="G86" s="4"/>
      <c r="I86" s="15"/>
      <c r="J86" s="15"/>
      <c r="K86" s="15"/>
      <c r="N86" s="4"/>
      <c r="P86" s="8"/>
    </row>
    <row r="87" spans="10:11" ht="16.5" customHeight="1">
      <c r="J87" s="4"/>
      <c r="K87" s="4"/>
    </row>
    <row r="88" ht="16.5" customHeight="1">
      <c r="J88" s="4"/>
    </row>
    <row r="89" spans="13:15" ht="16.5" customHeight="1">
      <c r="M89" s="18"/>
      <c r="N89" s="15"/>
      <c r="O89" s="15"/>
    </row>
    <row r="92" ht="16.5" customHeight="1">
      <c r="E92" s="9"/>
    </row>
    <row r="95" spans="5:16" ht="16.5" customHeight="1"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</row>
    <row r="96" ht="16.5" customHeight="1">
      <c r="D96" s="4"/>
    </row>
    <row r="107" ht="16.5" customHeight="1">
      <c r="A107" s="3"/>
    </row>
    <row r="108" ht="16.5" customHeight="1">
      <c r="A108" s="1"/>
    </row>
    <row r="109" ht="16.5" customHeight="1">
      <c r="A109" s="1"/>
    </row>
    <row r="110" ht="16.5" customHeight="1">
      <c r="H110" s="25"/>
    </row>
    <row r="112" spans="2:6" ht="16.5" customHeight="1">
      <c r="B112" s="8"/>
      <c r="C112" s="8"/>
      <c r="E112" s="4"/>
      <c r="F112" s="4"/>
    </row>
    <row r="113" spans="1:6" ht="16.5" customHeight="1">
      <c r="A113" s="9"/>
      <c r="B113" s="8"/>
      <c r="E113" s="4"/>
      <c r="F113" s="4"/>
    </row>
    <row r="114" spans="5:6" ht="16.5" customHeight="1">
      <c r="E114" s="4"/>
      <c r="F114" s="4"/>
    </row>
    <row r="115" spans="5:8" ht="16.5" customHeight="1">
      <c r="E115" s="4"/>
      <c r="F115" s="4"/>
      <c r="H115" s="26"/>
    </row>
    <row r="116" spans="5:6" ht="16.5" customHeight="1">
      <c r="E116" s="4"/>
      <c r="F116" s="4"/>
    </row>
    <row r="117" spans="5:6" ht="16.5" customHeight="1">
      <c r="E117" s="4"/>
      <c r="F117" s="4"/>
    </row>
    <row r="118" spans="5:6" ht="16.5" customHeight="1">
      <c r="E118" s="4"/>
      <c r="F118" s="4"/>
    </row>
    <row r="119" spans="5:6" ht="16.5" customHeight="1">
      <c r="E119" s="4"/>
      <c r="F119" s="4"/>
    </row>
    <row r="120" spans="5:6" ht="16.5" customHeight="1">
      <c r="E120" s="4"/>
      <c r="F120" s="4"/>
    </row>
    <row r="121" spans="5:6" ht="16.5" customHeight="1">
      <c r="E121" s="4"/>
      <c r="F121" s="4"/>
    </row>
    <row r="122" spans="5:6" ht="16.5" customHeight="1">
      <c r="E122" s="4"/>
      <c r="F122" s="4"/>
    </row>
    <row r="123" spans="5:6" ht="16.5" customHeight="1">
      <c r="E123" s="4"/>
      <c r="F123" s="4"/>
    </row>
    <row r="124" spans="5:6" ht="16.5" customHeight="1">
      <c r="E124" s="4"/>
      <c r="F124" s="4"/>
    </row>
    <row r="125" spans="5:6" ht="16.5" customHeight="1">
      <c r="E125" s="4"/>
      <c r="F125" s="4"/>
    </row>
    <row r="126" spans="5:6" ht="16.5" customHeight="1">
      <c r="E126" s="4"/>
      <c r="F126" s="27"/>
    </row>
    <row r="127" spans="5:6" ht="16.5" customHeight="1">
      <c r="E127" s="4"/>
      <c r="F127" s="27"/>
    </row>
    <row r="128" spans="5:6" ht="16.5" customHeight="1">
      <c r="E128" s="4"/>
      <c r="F128" s="27"/>
    </row>
    <row r="129" spans="5:6" ht="16.5" customHeight="1">
      <c r="E129" s="4"/>
      <c r="F129" s="27"/>
    </row>
    <row r="130" spans="5:6" ht="16.5" customHeight="1">
      <c r="E130" s="4"/>
      <c r="F130" s="4"/>
    </row>
    <row r="133" ht="16.5" customHeight="1">
      <c r="F133" s="4"/>
    </row>
    <row r="134" ht="16.5" customHeight="1">
      <c r="F134" s="4"/>
    </row>
    <row r="135" ht="16.5" customHeight="1">
      <c r="F135" s="8"/>
    </row>
    <row r="137" ht="16.5" customHeight="1">
      <c r="F137" s="8"/>
    </row>
    <row r="140" ht="16.5" customHeight="1">
      <c r="F140" s="4"/>
    </row>
    <row r="141" ht="16.5" customHeight="1">
      <c r="F141" s="4"/>
    </row>
    <row r="142" spans="1:6" ht="16.5" customHeight="1">
      <c r="A142" s="9"/>
      <c r="B142" s="8"/>
      <c r="F142" s="4"/>
    </row>
    <row r="143" ht="16.5" customHeight="1">
      <c r="F143" s="4"/>
    </row>
    <row r="144" ht="16.5" customHeight="1">
      <c r="F144" s="4"/>
    </row>
    <row r="145" ht="16.5" customHeight="1">
      <c r="F145" s="4"/>
    </row>
    <row r="146" ht="16.5" customHeight="1">
      <c r="F146" s="4"/>
    </row>
    <row r="147" ht="16.5" customHeight="1">
      <c r="F147" s="4"/>
    </row>
    <row r="148" spans="6:7" ht="16.5" customHeight="1">
      <c r="F148" s="4"/>
      <c r="G148" s="5"/>
    </row>
    <row r="149" ht="16.5" customHeight="1">
      <c r="F149" s="4"/>
    </row>
    <row r="150" ht="16.5" customHeight="1">
      <c r="F150" s="4"/>
    </row>
    <row r="151" spans="6:7" ht="16.5" customHeight="1">
      <c r="F151" s="4"/>
      <c r="G151" s="5"/>
    </row>
    <row r="152" ht="16.5" customHeight="1">
      <c r="F152" s="4"/>
    </row>
    <row r="153" ht="16.5" customHeight="1">
      <c r="F153" s="4"/>
    </row>
    <row r="154" ht="16.5" customHeight="1">
      <c r="F154" s="4"/>
    </row>
    <row r="155" ht="16.5" customHeight="1">
      <c r="F155" s="4"/>
    </row>
    <row r="156" ht="16.5" customHeight="1">
      <c r="F156" s="4"/>
    </row>
    <row r="157" ht="16.5" customHeight="1">
      <c r="F157" s="4"/>
    </row>
    <row r="158" ht="16.5" customHeight="1">
      <c r="F158" s="4"/>
    </row>
    <row r="159" ht="16.5" customHeight="1">
      <c r="F159" s="4"/>
    </row>
    <row r="160" ht="16.5" customHeight="1">
      <c r="F160" s="4"/>
    </row>
  </sheetData>
  <sheetProtection/>
  <hyperlinks>
    <hyperlink ref="G2" r:id="rId1" display="mailto:ikhanker@gmail.com"/>
  </hyperlinks>
  <printOptions/>
  <pageMargins left="0.79" right="0.79" top="0.79" bottom="0.79" header="0" footer="0"/>
  <pageSetup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A58"/>
  <sheetViews>
    <sheetView zoomScale="170" zoomScaleNormal="170" zoomScalePageLayoutView="0" workbookViewId="0" topLeftCell="A1">
      <selection activeCell="P4" sqref="P4"/>
    </sheetView>
  </sheetViews>
  <sheetFormatPr defaultColWidth="5.140625" defaultRowHeight="16.5" customHeight="1"/>
  <cols>
    <col min="1" max="47" width="6.140625" style="28" customWidth="1"/>
    <col min="48" max="16384" width="5.140625" style="28" customWidth="1"/>
  </cols>
  <sheetData>
    <row r="1" spans="1:17" s="32" customFormat="1" ht="16.5" customHeight="1">
      <c r="A1" s="32" t="s">
        <v>61</v>
      </c>
      <c r="K1" s="60" t="s">
        <v>3</v>
      </c>
      <c r="L1" s="64" t="s">
        <v>2</v>
      </c>
      <c r="M1" s="61"/>
      <c r="N1" s="61"/>
      <c r="O1" s="60"/>
      <c r="Q1" s="99" t="s">
        <v>107</v>
      </c>
    </row>
    <row r="2" s="32" customFormat="1" ht="16.5" customHeight="1"/>
    <row r="3" spans="1:6" s="32" customFormat="1" ht="16.5" customHeight="1">
      <c r="A3" s="32" t="s">
        <v>52</v>
      </c>
      <c r="F3" s="81"/>
    </row>
    <row r="4" s="32" customFormat="1" ht="16.5" customHeight="1">
      <c r="F4" s="81"/>
    </row>
    <row r="5" spans="1:6" s="32" customFormat="1" ht="16.5" customHeight="1">
      <c r="A5" s="32" t="s">
        <v>53</v>
      </c>
      <c r="F5" s="81"/>
    </row>
    <row r="6" spans="1:14" s="32" customFormat="1" ht="16.5" customHeight="1">
      <c r="A6" s="20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s="32" customFormat="1" ht="16.5" customHeight="1">
      <c r="A7" s="82" t="s">
        <v>23</v>
      </c>
      <c r="B7" s="83" t="s">
        <v>7</v>
      </c>
      <c r="C7" s="84" t="s">
        <v>8</v>
      </c>
      <c r="D7" s="83" t="s">
        <v>20</v>
      </c>
      <c r="E7" s="84" t="s">
        <v>21</v>
      </c>
      <c r="F7" s="85" t="s">
        <v>22</v>
      </c>
      <c r="I7" s="23"/>
      <c r="J7" s="23"/>
      <c r="K7" s="23"/>
      <c r="L7" s="23"/>
      <c r="M7" s="23"/>
      <c r="N7" s="23"/>
    </row>
    <row r="8" spans="1:14" s="32" customFormat="1" ht="16.5" customHeight="1">
      <c r="A8" s="86" t="s">
        <v>14</v>
      </c>
      <c r="B8" s="87" t="s">
        <v>4</v>
      </c>
      <c r="C8" s="88" t="s">
        <v>5</v>
      </c>
      <c r="D8" s="87" t="s">
        <v>10</v>
      </c>
      <c r="E8" s="88" t="s">
        <v>11</v>
      </c>
      <c r="F8" s="89" t="s">
        <v>12</v>
      </c>
      <c r="I8" s="23"/>
      <c r="J8" s="23"/>
      <c r="K8" s="23"/>
      <c r="L8" s="23"/>
      <c r="M8" s="23"/>
      <c r="N8" s="23"/>
    </row>
    <row r="9" spans="1:14" s="32" customFormat="1" ht="16.5" customHeight="1">
      <c r="A9" s="53">
        <v>3</v>
      </c>
      <c r="B9" s="90">
        <v>80</v>
      </c>
      <c r="C9" s="53">
        <v>96</v>
      </c>
      <c r="D9" s="90">
        <v>80</v>
      </c>
      <c r="E9" s="53">
        <v>0</v>
      </c>
      <c r="F9" s="91">
        <v>0</v>
      </c>
      <c r="G9" s="52" t="s">
        <v>28</v>
      </c>
      <c r="I9" s="23"/>
      <c r="J9" s="23"/>
      <c r="K9" s="23"/>
      <c r="L9" s="23"/>
      <c r="M9" s="23"/>
      <c r="N9" s="23"/>
    </row>
    <row r="10" spans="1:14" s="32" customFormat="1" ht="16.5" customHeight="1">
      <c r="A10" s="52"/>
      <c r="B10" s="52"/>
      <c r="C10" s="52"/>
      <c r="D10" s="52"/>
      <c r="E10" s="52"/>
      <c r="F10" s="52"/>
      <c r="G10" s="52"/>
      <c r="I10" s="23"/>
      <c r="J10" s="23"/>
      <c r="K10" s="23"/>
      <c r="L10" s="23"/>
      <c r="M10" s="23"/>
      <c r="N10" s="23"/>
    </row>
    <row r="11" spans="1:14" s="32" customFormat="1" ht="16.5" customHeight="1">
      <c r="A11" s="54" t="s">
        <v>54</v>
      </c>
      <c r="B11" s="52"/>
      <c r="C11" s="52"/>
      <c r="D11" s="52"/>
      <c r="E11" s="52"/>
      <c r="F11" s="52"/>
      <c r="G11" s="52"/>
      <c r="I11" s="65"/>
      <c r="J11" s="23"/>
      <c r="K11" s="23"/>
      <c r="L11" s="23"/>
      <c r="M11" s="23"/>
      <c r="N11" s="23"/>
    </row>
    <row r="12" spans="1:14" s="32" customFormat="1" ht="16.5" customHeight="1">
      <c r="A12" s="20" t="s">
        <v>55</v>
      </c>
      <c r="B12" s="52"/>
      <c r="C12" s="52"/>
      <c r="D12" s="52"/>
      <c r="E12" s="52"/>
      <c r="F12" s="52"/>
      <c r="G12" s="52"/>
      <c r="I12" s="23"/>
      <c r="J12" s="23"/>
      <c r="K12" s="23"/>
      <c r="L12" s="23"/>
      <c r="M12" s="23"/>
      <c r="N12" s="23"/>
    </row>
    <row r="13" spans="1:14" s="32" customFormat="1" ht="16.5" customHeight="1">
      <c r="A13" s="92" t="s">
        <v>56</v>
      </c>
      <c r="B13" s="53"/>
      <c r="C13" s="53">
        <v>128</v>
      </c>
      <c r="D13" s="52"/>
      <c r="E13" s="52"/>
      <c r="F13" s="52"/>
      <c r="G13" s="52"/>
      <c r="I13" s="23"/>
      <c r="J13" s="23"/>
      <c r="K13" s="23"/>
      <c r="L13" s="23"/>
      <c r="M13" s="23"/>
      <c r="N13" s="23"/>
    </row>
    <row r="14" spans="1:14" s="32" customFormat="1" ht="16.5" customHeight="1">
      <c r="A14" s="54"/>
      <c r="B14" s="52"/>
      <c r="C14" s="52"/>
      <c r="D14" s="52"/>
      <c r="E14" s="52"/>
      <c r="F14" s="52"/>
      <c r="G14" s="52"/>
      <c r="I14" s="23"/>
      <c r="J14" s="23"/>
      <c r="K14" s="23"/>
      <c r="L14" s="23"/>
      <c r="M14" s="23"/>
      <c r="N14" s="23"/>
    </row>
    <row r="15" spans="1:14" s="32" customFormat="1" ht="16.5" customHeight="1">
      <c r="A15" s="20" t="s">
        <v>57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="32" customFormat="1" ht="16.5" customHeight="1">
      <c r="A16" s="32" t="s">
        <v>71</v>
      </c>
    </row>
    <row r="17" s="32" customFormat="1" ht="16.5" customHeight="1">
      <c r="A17" s="32" t="s">
        <v>105</v>
      </c>
    </row>
    <row r="18" s="32" customFormat="1" ht="16.5" customHeight="1"/>
    <row r="19" spans="1:26" s="32" customFormat="1" ht="16.5" customHeight="1">
      <c r="A19" s="52" t="s">
        <v>6</v>
      </c>
      <c r="B19" s="32">
        <v>0</v>
      </c>
      <c r="C19" s="32">
        <v>10</v>
      </c>
      <c r="D19" s="32">
        <v>20</v>
      </c>
      <c r="E19" s="32">
        <v>30</v>
      </c>
      <c r="F19" s="32">
        <v>40</v>
      </c>
      <c r="G19" s="32">
        <v>50</v>
      </c>
      <c r="H19" s="32">
        <v>60</v>
      </c>
      <c r="I19" s="32">
        <v>70</v>
      </c>
      <c r="J19" s="32">
        <v>80</v>
      </c>
      <c r="K19" s="32">
        <v>92</v>
      </c>
      <c r="L19" s="32">
        <v>104</v>
      </c>
      <c r="M19" s="32">
        <v>116</v>
      </c>
      <c r="N19" s="32">
        <v>128</v>
      </c>
      <c r="O19" s="32">
        <v>140</v>
      </c>
      <c r="P19" s="32">
        <v>152</v>
      </c>
      <c r="Q19" s="32">
        <v>164</v>
      </c>
      <c r="R19" s="32">
        <v>176</v>
      </c>
      <c r="S19" s="32">
        <v>186</v>
      </c>
      <c r="T19" s="32">
        <v>196</v>
      </c>
      <c r="U19" s="32">
        <v>206</v>
      </c>
      <c r="V19" s="32">
        <v>216</v>
      </c>
      <c r="W19" s="32">
        <v>226</v>
      </c>
      <c r="X19" s="32">
        <v>236</v>
      </c>
      <c r="Y19" s="32">
        <v>246</v>
      </c>
      <c r="Z19" s="32">
        <v>256</v>
      </c>
    </row>
    <row r="20" spans="1:26" s="32" customFormat="1" ht="16.5" customHeight="1">
      <c r="A20" s="52" t="s">
        <v>19</v>
      </c>
      <c r="B20" s="93">
        <f>BMPL($C$13,B$19,$A$9,$B$9,$C$9,$D$9,$E$9,$F$9)</f>
        <v>0</v>
      </c>
      <c r="C20" s="93">
        <f aca="true" t="shared" si="0" ref="C20:Y20">BMPL($C$13,C$19,$A$9,$B$9,$C$9,$D$9,$E$9,$F$9)</f>
        <v>-0.8789061903953552</v>
      </c>
      <c r="D20" s="93">
        <f t="shared" si="0"/>
        <v>-1.6741070747375488</v>
      </c>
      <c r="E20" s="93">
        <f t="shared" si="0"/>
        <v>-2.3018972873687744</v>
      </c>
      <c r="F20" s="93">
        <f t="shared" si="0"/>
        <v>-2.6785714626312256</v>
      </c>
      <c r="G20" s="93">
        <f t="shared" si="0"/>
        <v>-2.720424175262451</v>
      </c>
      <c r="H20" s="93">
        <f t="shared" si="0"/>
        <v>-2.343750238418579</v>
      </c>
      <c r="I20" s="93">
        <f t="shared" si="0"/>
        <v>-1.4648438692092896</v>
      </c>
      <c r="J20" s="93">
        <f t="shared" si="0"/>
        <v>0</v>
      </c>
      <c r="K20" s="93">
        <f>BMPL($C$13,K$19,$A$9,$B$9,$C$9,$D$9,$E$9,$F$9)</f>
        <v>2.625000238418579</v>
      </c>
      <c r="L20" s="93">
        <f t="shared" si="0"/>
        <v>6.214285850524902</v>
      </c>
      <c r="M20" s="93">
        <f t="shared" si="0"/>
        <v>10.767857551574707</v>
      </c>
      <c r="N20" s="93">
        <f t="shared" si="0"/>
        <v>16.285715103149414</v>
      </c>
      <c r="O20" s="93">
        <f t="shared" si="0"/>
        <v>10.767857551574707</v>
      </c>
      <c r="P20" s="93">
        <f t="shared" si="0"/>
        <v>6.214285850524902</v>
      </c>
      <c r="Q20" s="93">
        <f>BMPL($C$13,Q$19,$A$9,$B$9,$C$9,$D$9,$E$9,$F$9)</f>
        <v>2.625</v>
      </c>
      <c r="R20" s="93">
        <f t="shared" si="0"/>
        <v>0</v>
      </c>
      <c r="S20" s="93">
        <f t="shared" si="0"/>
        <v>-1.46484375</v>
      </c>
      <c r="T20" s="93">
        <f t="shared" si="0"/>
        <v>-2.34375</v>
      </c>
      <c r="U20" s="93">
        <f>BMPL($C$13,U$19,$A$9,$B$9,$C$9,$D$9,$E$9,$F$9)</f>
        <v>-2.720423936843872</v>
      </c>
      <c r="V20" s="93">
        <f t="shared" si="0"/>
        <v>-2.6785714626312256</v>
      </c>
      <c r="W20" s="93">
        <f t="shared" si="0"/>
        <v>-2.3018972873687744</v>
      </c>
      <c r="X20" s="93">
        <f t="shared" si="0"/>
        <v>-1.6741070747375488</v>
      </c>
      <c r="Y20" s="93">
        <f t="shared" si="0"/>
        <v>-0.87890625</v>
      </c>
      <c r="Z20" s="93">
        <f>BMPL($C$13,Z$19,$A$9,$B$9,$C$9,$D$9,$E$9,$F$9)</f>
        <v>0</v>
      </c>
    </row>
    <row r="21" s="55" customFormat="1" ht="16.5" customHeight="1"/>
    <row r="32" spans="1:5" s="32" customFormat="1" ht="16.5" customHeight="1">
      <c r="A32" s="54" t="s">
        <v>58</v>
      </c>
      <c r="B32" s="52"/>
      <c r="C32" s="52"/>
      <c r="D32" s="52"/>
      <c r="E32" s="52"/>
    </row>
    <row r="33" s="32" customFormat="1" ht="16.5" customHeight="1"/>
    <row r="34" spans="1:14" s="32" customFormat="1" ht="16.5" customHeight="1">
      <c r="A34" s="20" t="s">
        <v>73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="32" customFormat="1" ht="16.5" customHeight="1">
      <c r="A35" s="32" t="s">
        <v>72</v>
      </c>
    </row>
    <row r="36" s="32" customFormat="1" ht="16.5" customHeight="1">
      <c r="C36" s="81"/>
    </row>
    <row r="37" spans="1:27" s="32" customFormat="1" ht="16.5" customHeight="1">
      <c r="A37" s="52" t="s">
        <v>6</v>
      </c>
      <c r="B37" s="32">
        <v>0</v>
      </c>
      <c r="C37" s="32">
        <v>10</v>
      </c>
      <c r="D37" s="32">
        <v>20</v>
      </c>
      <c r="E37" s="32">
        <v>30</v>
      </c>
      <c r="F37" s="32">
        <v>40</v>
      </c>
      <c r="G37" s="32">
        <v>50</v>
      </c>
      <c r="H37" s="32">
        <v>60</v>
      </c>
      <c r="I37" s="32">
        <v>70</v>
      </c>
      <c r="J37" s="32">
        <v>80</v>
      </c>
      <c r="K37" s="32">
        <v>92</v>
      </c>
      <c r="L37" s="32">
        <v>104</v>
      </c>
      <c r="M37" s="32">
        <v>116</v>
      </c>
      <c r="N37" s="32">
        <v>127.99</v>
      </c>
      <c r="O37" s="32">
        <v>128</v>
      </c>
      <c r="P37" s="32">
        <v>140</v>
      </c>
      <c r="Q37" s="32">
        <v>152</v>
      </c>
      <c r="R37" s="32">
        <v>164</v>
      </c>
      <c r="S37" s="32">
        <v>176</v>
      </c>
      <c r="T37" s="32">
        <v>186</v>
      </c>
      <c r="U37" s="32">
        <v>196</v>
      </c>
      <c r="V37" s="32">
        <v>206</v>
      </c>
      <c r="W37" s="32">
        <v>216</v>
      </c>
      <c r="X37" s="32">
        <v>226</v>
      </c>
      <c r="Y37" s="32">
        <v>236</v>
      </c>
      <c r="Z37" s="32">
        <v>246</v>
      </c>
      <c r="AA37" s="32">
        <v>256</v>
      </c>
    </row>
    <row r="38" spans="1:27" s="32" customFormat="1" ht="16.5" customHeight="1">
      <c r="A38" s="52" t="s">
        <v>29</v>
      </c>
      <c r="B38" s="93">
        <f>SFPL($C$13,B37,$A$9,$B$9,$C$9,$D$9,$E$9,$F$9)</f>
        <v>0</v>
      </c>
      <c r="C38" s="93">
        <f aca="true" t="shared" si="1" ref="C38:I38">SFPL($C$13,C37,$A$9,$B$9,$C$9,$D$9,$E$9,$F$9)</f>
        <v>0.03204345703125</v>
      </c>
      <c r="D38" s="93">
        <f t="shared" si="1"/>
        <v>0.06103515625</v>
      </c>
      <c r="E38" s="93">
        <f t="shared" si="1"/>
        <v>0.08392333984375</v>
      </c>
      <c r="F38" s="93">
        <f t="shared" si="1"/>
        <v>0.09765625</v>
      </c>
      <c r="G38" s="93">
        <f t="shared" si="1"/>
        <v>0.09918212890625</v>
      </c>
      <c r="H38" s="93">
        <f t="shared" si="1"/>
        <v>0.08544921875</v>
      </c>
      <c r="I38" s="93">
        <f t="shared" si="1"/>
        <v>0.05340576171875</v>
      </c>
      <c r="J38" s="93">
        <f aca="true" t="shared" si="2" ref="J38:AA38">SFPL($C$13,J37,$A$9,$B$9,$C$9,$D$9,$E$9,$F$9)</f>
        <v>0</v>
      </c>
      <c r="K38" s="93">
        <f t="shared" si="2"/>
        <v>-0.09423828125</v>
      </c>
      <c r="L38" s="93">
        <f t="shared" si="2"/>
        <v>-0.21484375</v>
      </c>
      <c r="M38" s="93">
        <f t="shared" si="2"/>
        <v>-0.35302734375</v>
      </c>
      <c r="N38" s="93">
        <f t="shared" si="2"/>
        <v>-0.4998762905597687</v>
      </c>
      <c r="O38" s="93">
        <f t="shared" si="2"/>
        <v>0.5</v>
      </c>
      <c r="P38" s="93">
        <f t="shared" si="2"/>
        <v>0.35302734375</v>
      </c>
      <c r="Q38" s="93">
        <f t="shared" si="2"/>
        <v>0.21484375</v>
      </c>
      <c r="R38" s="93">
        <f t="shared" si="2"/>
        <v>0.09423828125</v>
      </c>
      <c r="S38" s="93">
        <f t="shared" si="2"/>
        <v>0</v>
      </c>
      <c r="T38" s="93">
        <f t="shared" si="2"/>
        <v>-0.05340576171875</v>
      </c>
      <c r="U38" s="93">
        <f t="shared" si="2"/>
        <v>-0.08544921875</v>
      </c>
      <c r="V38" s="93">
        <f t="shared" si="2"/>
        <v>-0.09918212890625</v>
      </c>
      <c r="W38" s="93">
        <f t="shared" si="2"/>
        <v>-0.09765625</v>
      </c>
      <c r="X38" s="93">
        <f t="shared" si="2"/>
        <v>-0.08392333984375</v>
      </c>
      <c r="Y38" s="93">
        <f t="shared" si="2"/>
        <v>-0.06103515625</v>
      </c>
      <c r="Z38" s="93">
        <f t="shared" si="2"/>
        <v>-0.03204345703125</v>
      </c>
      <c r="AA38" s="93">
        <f t="shared" si="2"/>
        <v>0</v>
      </c>
    </row>
    <row r="49" s="32" customFormat="1" ht="16.5" customHeight="1"/>
    <row r="50" spans="1:3" s="32" customFormat="1" ht="16.5" customHeight="1">
      <c r="A50" s="32" t="s">
        <v>62</v>
      </c>
      <c r="B50" s="52"/>
      <c r="C50" s="52"/>
    </row>
    <row r="51" spans="1:3" s="32" customFormat="1" ht="16.5" customHeight="1">
      <c r="A51" s="20" t="s">
        <v>59</v>
      </c>
      <c r="B51" s="52"/>
      <c r="C51" s="52"/>
    </row>
    <row r="52" spans="1:3" s="32" customFormat="1" ht="16.5" customHeight="1">
      <c r="A52" s="92" t="s">
        <v>56</v>
      </c>
      <c r="B52" s="53"/>
      <c r="C52" s="53">
        <v>80.01</v>
      </c>
    </row>
    <row r="53" s="32" customFormat="1" ht="16.5" customHeight="1"/>
    <row r="54" spans="1:3" s="32" customFormat="1" ht="16.5" customHeight="1">
      <c r="A54" s="20" t="s">
        <v>74</v>
      </c>
      <c r="B54" s="23"/>
      <c r="C54" s="23"/>
    </row>
    <row r="55" s="32" customFormat="1" ht="16.5" customHeight="1">
      <c r="A55" s="32" t="s">
        <v>75</v>
      </c>
    </row>
    <row r="56" s="32" customFormat="1" ht="16.5" customHeight="1"/>
    <row r="57" spans="1:26" s="32" customFormat="1" ht="16.5" customHeight="1">
      <c r="A57" s="52" t="s">
        <v>6</v>
      </c>
      <c r="B57" s="32">
        <v>10</v>
      </c>
      <c r="C57" s="32">
        <v>20</v>
      </c>
      <c r="D57" s="32">
        <v>30</v>
      </c>
      <c r="E57" s="32">
        <v>40</v>
      </c>
      <c r="F57" s="32">
        <v>50</v>
      </c>
      <c r="G57" s="32">
        <v>60</v>
      </c>
      <c r="H57" s="32">
        <v>70</v>
      </c>
      <c r="I57" s="32">
        <v>80</v>
      </c>
      <c r="J57" s="32">
        <v>80.01</v>
      </c>
      <c r="K57" s="32">
        <v>92</v>
      </c>
      <c r="L57" s="32">
        <v>104</v>
      </c>
      <c r="M57" s="32">
        <v>116</v>
      </c>
      <c r="N57" s="32">
        <v>128</v>
      </c>
      <c r="O57" s="32">
        <v>140</v>
      </c>
      <c r="P57" s="32">
        <v>152</v>
      </c>
      <c r="Q57" s="32">
        <v>164</v>
      </c>
      <c r="R57" s="32">
        <v>176</v>
      </c>
      <c r="S57" s="32">
        <v>186</v>
      </c>
      <c r="T57" s="32">
        <v>196</v>
      </c>
      <c r="U57" s="32">
        <v>206</v>
      </c>
      <c r="V57" s="32">
        <v>216</v>
      </c>
      <c r="W57" s="32">
        <v>226</v>
      </c>
      <c r="X57" s="32">
        <v>236</v>
      </c>
      <c r="Y57" s="32">
        <v>246</v>
      </c>
      <c r="Z57" s="32">
        <v>256</v>
      </c>
    </row>
    <row r="58" spans="1:26" s="32" customFormat="1" ht="16.5" customHeight="1">
      <c r="A58" s="52" t="s">
        <v>29</v>
      </c>
      <c r="B58" s="93">
        <f aca="true" t="shared" si="3" ref="B58:K58">SFPL($C$52,B57,$A$9,$B$9,$C$9,$D$9,$E$9,$F$9)</f>
        <v>0.03204345703125</v>
      </c>
      <c r="C58" s="93">
        <f t="shared" si="3"/>
        <v>0.06103515625</v>
      </c>
      <c r="D58" s="93">
        <f t="shared" si="3"/>
        <v>0.08392333984375</v>
      </c>
      <c r="E58" s="93">
        <f t="shared" si="3"/>
        <v>0.09765625</v>
      </c>
      <c r="F58" s="93">
        <f t="shared" si="3"/>
        <v>0.09918212890625</v>
      </c>
      <c r="G58" s="93">
        <f t="shared" si="3"/>
        <v>0.08544921875</v>
      </c>
      <c r="H58" s="93">
        <f t="shared" si="3"/>
        <v>0.05340576171875</v>
      </c>
      <c r="I58" s="93">
        <f t="shared" si="3"/>
        <v>0</v>
      </c>
      <c r="J58" s="93">
        <f t="shared" si="3"/>
        <v>0.9999348521232605</v>
      </c>
      <c r="K58" s="93">
        <f t="shared" si="3"/>
        <v>0.90576171875</v>
      </c>
      <c r="L58" s="93">
        <f aca="true" t="shared" si="4" ref="L58:Z58">SFPL($C$52,L57,$A$9,$B$9,$C$9,$D$9,$E$9,$F$9)</f>
        <v>0.78515625</v>
      </c>
      <c r="M58" s="93">
        <f t="shared" si="4"/>
        <v>0.64697265625</v>
      </c>
      <c r="N58" s="93">
        <f t="shared" si="4"/>
        <v>0.5</v>
      </c>
      <c r="O58" s="93">
        <f t="shared" si="4"/>
        <v>0.35302734375</v>
      </c>
      <c r="P58" s="93">
        <f t="shared" si="4"/>
        <v>0.21484375</v>
      </c>
      <c r="Q58" s="93">
        <f t="shared" si="4"/>
        <v>0.09423828125</v>
      </c>
      <c r="R58" s="93">
        <f t="shared" si="4"/>
        <v>0</v>
      </c>
      <c r="S58" s="93">
        <f t="shared" si="4"/>
        <v>-0.05340576171875</v>
      </c>
      <c r="T58" s="93">
        <f t="shared" si="4"/>
        <v>-0.08544921875</v>
      </c>
      <c r="U58" s="93">
        <f t="shared" si="4"/>
        <v>-0.09918212890625</v>
      </c>
      <c r="V58" s="93">
        <f t="shared" si="4"/>
        <v>-0.09765625</v>
      </c>
      <c r="W58" s="93">
        <f t="shared" si="4"/>
        <v>-0.08392333984375</v>
      </c>
      <c r="X58" s="93">
        <f t="shared" si="4"/>
        <v>-0.06103515625</v>
      </c>
      <c r="Y58" s="93">
        <f t="shared" si="4"/>
        <v>-0.03204345703125</v>
      </c>
      <c r="Z58" s="93">
        <f t="shared" si="4"/>
        <v>0</v>
      </c>
    </row>
  </sheetData>
  <sheetProtection/>
  <hyperlinks>
    <hyperlink ref="L1" r:id="rId1" display="mailto:ikhanker@gmail.com"/>
  </hyperlinks>
  <printOptions/>
  <pageMargins left="0.79" right="0.79" top="0.8" bottom="0.79" header="0" footer="0"/>
  <pageSetup orientation="landscape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C67"/>
  <sheetViews>
    <sheetView zoomScale="186" zoomScaleNormal="186" zoomScalePageLayoutView="0" workbookViewId="0" topLeftCell="A1">
      <selection activeCell="M2" sqref="M2"/>
    </sheetView>
  </sheetViews>
  <sheetFormatPr defaultColWidth="5.140625" defaultRowHeight="16.5" customHeight="1"/>
  <cols>
    <col min="1" max="1" width="5.140625" style="28" customWidth="1"/>
    <col min="2" max="2" width="6.57421875" style="28" bestFit="1" customWidth="1"/>
    <col min="3" max="4" width="5.8515625" style="28" bestFit="1" customWidth="1"/>
    <col min="5" max="5" width="5.57421875" style="28" customWidth="1"/>
    <col min="6" max="7" width="5.8515625" style="28" bestFit="1" customWidth="1"/>
    <col min="8" max="8" width="5.57421875" style="28" bestFit="1" customWidth="1"/>
    <col min="9" max="9" width="6.57421875" style="28" bestFit="1" customWidth="1"/>
    <col min="10" max="10" width="6.00390625" style="28" bestFit="1" customWidth="1"/>
    <col min="11" max="11" width="6.421875" style="28" bestFit="1" customWidth="1"/>
    <col min="12" max="12" width="6.57421875" style="28" bestFit="1" customWidth="1"/>
    <col min="13" max="14" width="6.421875" style="28" bestFit="1" customWidth="1"/>
    <col min="15" max="19" width="5.8515625" style="28" bestFit="1" customWidth="1"/>
    <col min="20" max="26" width="6.140625" style="28" bestFit="1" customWidth="1"/>
    <col min="27" max="34" width="5.57421875" style="28" bestFit="1" customWidth="1"/>
    <col min="35" max="16384" width="5.140625" style="28" customWidth="1"/>
  </cols>
  <sheetData>
    <row r="1" spans="1:14" ht="16.5" customHeight="1">
      <c r="A1" s="56" t="s">
        <v>30</v>
      </c>
      <c r="H1" s="60" t="s">
        <v>3</v>
      </c>
      <c r="I1" s="64" t="s">
        <v>2</v>
      </c>
      <c r="J1" s="61"/>
      <c r="K1" s="61"/>
      <c r="L1" s="58"/>
      <c r="N1" s="99" t="s">
        <v>107</v>
      </c>
    </row>
    <row r="4" spans="1:6" s="56" customFormat="1" ht="16.5" customHeight="1">
      <c r="A4" s="32" t="s">
        <v>76</v>
      </c>
      <c r="F4" s="57"/>
    </row>
    <row r="5" s="56" customFormat="1" ht="16.5" customHeight="1">
      <c r="F5" s="57"/>
    </row>
    <row r="6" s="56" customFormat="1" ht="16.5" customHeight="1">
      <c r="F6" s="57"/>
    </row>
    <row r="7" s="56" customFormat="1" ht="16.5" customHeight="1">
      <c r="F7" s="57"/>
    </row>
    <row r="8" s="56" customFormat="1" ht="16.5" customHeight="1">
      <c r="F8" s="57"/>
    </row>
    <row r="9" s="56" customFormat="1" ht="16.5" customHeight="1">
      <c r="F9" s="57"/>
    </row>
    <row r="10" s="56" customFormat="1" ht="16.5" customHeight="1">
      <c r="F10" s="57"/>
    </row>
    <row r="11" s="56" customFormat="1" ht="16.5" customHeight="1">
      <c r="F11" s="57"/>
    </row>
    <row r="12" s="56" customFormat="1" ht="16.5" customHeight="1">
      <c r="F12" s="57"/>
    </row>
    <row r="13" spans="1:6" s="56" customFormat="1" ht="16.5" customHeight="1">
      <c r="A13" s="32" t="s">
        <v>36</v>
      </c>
      <c r="F13" s="57"/>
    </row>
    <row r="14" spans="1:14" s="56" customFormat="1" ht="16.5" customHeight="1">
      <c r="A14" s="20" t="s">
        <v>26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s="56" customFormat="1" ht="16.5" customHeight="1">
      <c r="A15" s="20" t="s">
        <v>27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="56" customFormat="1" ht="16.5" customHeight="1">
      <c r="A16" s="32" t="s">
        <v>82</v>
      </c>
    </row>
    <row r="17" s="56" customFormat="1" ht="16.5" customHeight="1">
      <c r="A17" s="32" t="s">
        <v>77</v>
      </c>
    </row>
    <row r="18" s="56" customFormat="1" ht="16.5" customHeight="1">
      <c r="A18" s="32" t="s">
        <v>83</v>
      </c>
    </row>
    <row r="19" ht="16.5" customHeight="1">
      <c r="A19" s="32" t="s">
        <v>78</v>
      </c>
    </row>
    <row r="20" spans="1:9" ht="16.5" customHeight="1">
      <c r="A20" s="33" t="s">
        <v>9</v>
      </c>
      <c r="B20" s="46" t="s">
        <v>0</v>
      </c>
      <c r="C20" s="47"/>
      <c r="D20" s="47" t="s">
        <v>23</v>
      </c>
      <c r="E20" s="46" t="s">
        <v>7</v>
      </c>
      <c r="F20" s="46" t="s">
        <v>8</v>
      </c>
      <c r="G20" s="46" t="s">
        <v>20</v>
      </c>
      <c r="H20" s="46" t="s">
        <v>21</v>
      </c>
      <c r="I20" s="48" t="s">
        <v>22</v>
      </c>
    </row>
    <row r="21" spans="1:9" ht="16.5" customHeight="1">
      <c r="A21" s="40" t="s">
        <v>38</v>
      </c>
      <c r="B21" s="44" t="s">
        <v>39</v>
      </c>
      <c r="C21" s="41" t="s">
        <v>13</v>
      </c>
      <c r="D21" s="41" t="s">
        <v>14</v>
      </c>
      <c r="E21" s="44" t="s">
        <v>4</v>
      </c>
      <c r="F21" s="44" t="s">
        <v>5</v>
      </c>
      <c r="G21" s="44" t="s">
        <v>10</v>
      </c>
      <c r="H21" s="44" t="s">
        <v>11</v>
      </c>
      <c r="I21" s="45" t="s">
        <v>12</v>
      </c>
    </row>
    <row r="22" spans="1:14" ht="16.5" customHeight="1">
      <c r="A22" s="35">
        <v>20</v>
      </c>
      <c r="B22" s="36">
        <v>4</v>
      </c>
      <c r="C22" s="36"/>
      <c r="D22" s="36">
        <v>5</v>
      </c>
      <c r="E22" s="36">
        <v>8</v>
      </c>
      <c r="F22" s="36">
        <v>10</v>
      </c>
      <c r="G22" s="36">
        <v>12</v>
      </c>
      <c r="H22" s="36">
        <v>11</v>
      </c>
      <c r="I22" s="37">
        <v>9</v>
      </c>
      <c r="J22" s="31" t="s">
        <v>28</v>
      </c>
      <c r="N22" s="20"/>
    </row>
    <row r="23" spans="1:14" ht="16.5" customHeight="1">
      <c r="A23" s="38">
        <v>30</v>
      </c>
      <c r="B23" s="31">
        <v>24</v>
      </c>
      <c r="I23" s="39"/>
      <c r="N23" s="20"/>
    </row>
    <row r="24" spans="1:9" ht="16.5" customHeight="1">
      <c r="A24" s="38">
        <v>20</v>
      </c>
      <c r="B24" s="31">
        <v>33</v>
      </c>
      <c r="I24" s="39"/>
    </row>
    <row r="25" spans="1:9" ht="16.5" customHeight="1">
      <c r="A25" s="38">
        <v>0</v>
      </c>
      <c r="B25" s="31"/>
      <c r="I25" s="39"/>
    </row>
    <row r="26" spans="1:9" ht="16.5" customHeight="1">
      <c r="A26" s="38">
        <v>5</v>
      </c>
      <c r="B26" s="31">
        <v>41</v>
      </c>
      <c r="C26" s="31">
        <v>50</v>
      </c>
      <c r="I26" s="39"/>
    </row>
    <row r="27" spans="1:9" ht="16.5" customHeight="1">
      <c r="A27" s="38">
        <v>0</v>
      </c>
      <c r="B27" s="31"/>
      <c r="C27" s="31"/>
      <c r="I27" s="39"/>
    </row>
    <row r="28" spans="1:9" ht="16.5" customHeight="1">
      <c r="A28" s="40">
        <v>0</v>
      </c>
      <c r="B28" s="41"/>
      <c r="C28" s="41"/>
      <c r="D28" s="42"/>
      <c r="E28" s="42"/>
      <c r="F28" s="42"/>
      <c r="G28" s="42"/>
      <c r="H28" s="42"/>
      <c r="I28" s="43"/>
    </row>
    <row r="29" spans="1:3" ht="16.5" customHeight="1">
      <c r="A29" s="31"/>
      <c r="B29" s="31"/>
      <c r="C29" s="31"/>
    </row>
    <row r="30" spans="1:15" ht="16.5" customHeight="1">
      <c r="A30" s="31" t="s">
        <v>1</v>
      </c>
      <c r="B30" s="28">
        <v>0</v>
      </c>
      <c r="C30" s="28">
        <v>4</v>
      </c>
      <c r="D30" s="28">
        <v>8</v>
      </c>
      <c r="E30" s="28">
        <v>13</v>
      </c>
      <c r="F30" s="28">
        <v>18</v>
      </c>
      <c r="G30" s="28">
        <v>24</v>
      </c>
      <c r="H30" s="28">
        <v>30</v>
      </c>
      <c r="I30" s="28">
        <v>33</v>
      </c>
      <c r="J30" s="28">
        <v>41</v>
      </c>
      <c r="K30" s="28">
        <v>42.8</v>
      </c>
      <c r="L30" s="28">
        <v>44.6</v>
      </c>
      <c r="M30" s="28">
        <v>46.4</v>
      </c>
      <c r="N30" s="28">
        <v>48.2</v>
      </c>
      <c r="O30" s="28">
        <v>50</v>
      </c>
    </row>
    <row r="31" spans="1:15" ht="16.5" customHeight="1">
      <c r="A31" s="31" t="s">
        <v>31</v>
      </c>
      <c r="B31" s="34">
        <f aca="true" t="shared" si="0" ref="B31:O31">$A22*BMPL(B$30,$B22,$D$22,$E$22,$F$22,$G$22,$H$22,$I$22)</f>
        <v>0</v>
      </c>
      <c r="C31" s="34">
        <f t="shared" si="0"/>
        <v>32.84435033798218</v>
      </c>
      <c r="D31" s="34">
        <f t="shared" si="0"/>
        <v>-14.31130051612854</v>
      </c>
      <c r="E31" s="34">
        <f t="shared" si="0"/>
        <v>-5.395308136940002</v>
      </c>
      <c r="F31" s="34">
        <f t="shared" si="0"/>
        <v>3.520684540271759</v>
      </c>
      <c r="G31" s="34">
        <f t="shared" si="0"/>
        <v>1.2687988579273224</v>
      </c>
      <c r="H31" s="34">
        <f t="shared" si="0"/>
        <v>-0.9830866754055023</v>
      </c>
      <c r="I31" s="34">
        <f t="shared" si="0"/>
        <v>-0.6412402540445328</v>
      </c>
      <c r="J31" s="34">
        <f t="shared" si="0"/>
        <v>0.2703503333032131</v>
      </c>
      <c r="K31" s="34">
        <f t="shared" si="0"/>
        <v>0.2162805199623108</v>
      </c>
      <c r="L31" s="34">
        <f t="shared" si="0"/>
        <v>0.16221070662140846</v>
      </c>
      <c r="M31" s="34">
        <f t="shared" si="0"/>
        <v>0.10814078152179718</v>
      </c>
      <c r="N31" s="34">
        <f t="shared" si="0"/>
        <v>0.05407096352428198</v>
      </c>
      <c r="O31" s="34">
        <f t="shared" si="0"/>
        <v>1.1484750928048015E-06</v>
      </c>
    </row>
    <row r="32" spans="1:15" ht="16.5" customHeight="1">
      <c r="A32" s="31" t="s">
        <v>31</v>
      </c>
      <c r="B32" s="34">
        <f aca="true" t="shared" si="1" ref="B32:O32">$A23*BMPL(B$30,$B23,$D$22,$E$22,$F$22,$G$22,$H$22,$I$22)</f>
        <v>0</v>
      </c>
      <c r="C32" s="34">
        <f t="shared" si="1"/>
        <v>4.282192289829254</v>
      </c>
      <c r="D32" s="34">
        <f t="shared" si="1"/>
        <v>8.564384579658508</v>
      </c>
      <c r="E32" s="34">
        <f t="shared" si="1"/>
        <v>-11.133699417114258</v>
      </c>
      <c r="F32" s="34">
        <f t="shared" si="1"/>
        <v>-30.83178162574768</v>
      </c>
      <c r="G32" s="34">
        <f t="shared" si="1"/>
        <v>60.040555000305176</v>
      </c>
      <c r="H32" s="34">
        <f t="shared" si="1"/>
        <v>-29.087108373641968</v>
      </c>
      <c r="I32" s="34">
        <f t="shared" si="1"/>
        <v>-18.972727060317993</v>
      </c>
      <c r="J32" s="34">
        <f t="shared" si="1"/>
        <v>7.998957931995392</v>
      </c>
      <c r="K32" s="34">
        <f t="shared" si="1"/>
        <v>6.399167776107788</v>
      </c>
      <c r="L32" s="34">
        <f t="shared" si="1"/>
        <v>4.7993771731853485</v>
      </c>
      <c r="M32" s="34">
        <f t="shared" si="1"/>
        <v>3.1995832175016403</v>
      </c>
      <c r="N32" s="34">
        <f t="shared" si="1"/>
        <v>1.5997927263379097</v>
      </c>
      <c r="O32" s="34">
        <f t="shared" si="1"/>
        <v>2.1963286656045966E-06</v>
      </c>
    </row>
    <row r="33" spans="1:15" ht="16.5" customHeight="1">
      <c r="A33" s="31" t="s">
        <v>31</v>
      </c>
      <c r="B33" s="34">
        <f aca="true" t="shared" si="2" ref="B33:O33">$A24*BMPL(B$30,$B24,$D$22,$E$22,$F$22,$G$22,$H$22,$I$22)</f>
        <v>0</v>
      </c>
      <c r="C33" s="34">
        <f t="shared" si="2"/>
        <v>-0.6769900768995285</v>
      </c>
      <c r="D33" s="34">
        <f t="shared" si="2"/>
        <v>-1.353980153799057</v>
      </c>
      <c r="E33" s="34">
        <f t="shared" si="2"/>
        <v>1.760174036026001</v>
      </c>
      <c r="F33" s="34">
        <f t="shared" si="2"/>
        <v>4.874328076839447</v>
      </c>
      <c r="G33" s="34">
        <f t="shared" si="2"/>
        <v>-5.9349459409713745</v>
      </c>
      <c r="H33" s="34">
        <f t="shared" si="2"/>
        <v>-16.74422025680542</v>
      </c>
      <c r="I33" s="34">
        <f t="shared" si="2"/>
        <v>28.549277782440186</v>
      </c>
      <c r="J33" s="34">
        <f t="shared" si="2"/>
        <v>-10.668061971664429</v>
      </c>
      <c r="K33" s="34">
        <f t="shared" si="2"/>
        <v>-8.534448742866516</v>
      </c>
      <c r="L33" s="34">
        <f t="shared" si="2"/>
        <v>-6.400834918022156</v>
      </c>
      <c r="M33" s="34">
        <f t="shared" si="2"/>
        <v>-4.267216920852661</v>
      </c>
      <c r="N33" s="34">
        <f t="shared" si="2"/>
        <v>-2.133603096008301</v>
      </c>
      <c r="O33" s="34">
        <f t="shared" si="2"/>
        <v>1.0539706636336632E-05</v>
      </c>
    </row>
    <row r="34" spans="1:15" ht="16.5" customHeight="1">
      <c r="A34" s="31" t="s">
        <v>31</v>
      </c>
      <c r="B34" s="34">
        <f aca="true" t="shared" si="3" ref="B34:O34">$A25*BMPL(B$30,$B25,$D$22,$E$22,$F$22,$G$22,$H$22,$I$22)</f>
        <v>0</v>
      </c>
      <c r="C34" s="34">
        <f t="shared" si="3"/>
        <v>0</v>
      </c>
      <c r="D34" s="34">
        <f t="shared" si="3"/>
        <v>0</v>
      </c>
      <c r="E34" s="34">
        <f t="shared" si="3"/>
        <v>0</v>
      </c>
      <c r="F34" s="34">
        <f t="shared" si="3"/>
        <v>0</v>
      </c>
      <c r="G34" s="34">
        <f t="shared" si="3"/>
        <v>0</v>
      </c>
      <c r="H34" s="34">
        <f t="shared" si="3"/>
        <v>0</v>
      </c>
      <c r="I34" s="34">
        <f t="shared" si="3"/>
        <v>0</v>
      </c>
      <c r="J34" s="34">
        <f t="shared" si="3"/>
        <v>0</v>
      </c>
      <c r="K34" s="34">
        <f t="shared" si="3"/>
        <v>0</v>
      </c>
      <c r="L34" s="34">
        <f t="shared" si="3"/>
        <v>0</v>
      </c>
      <c r="M34" s="34">
        <f t="shared" si="3"/>
        <v>0</v>
      </c>
      <c r="N34" s="34">
        <f t="shared" si="3"/>
        <v>0</v>
      </c>
      <c r="O34" s="34">
        <f t="shared" si="3"/>
        <v>0</v>
      </c>
    </row>
    <row r="35" spans="1:15" ht="16.5" customHeight="1">
      <c r="A35" s="31" t="s">
        <v>32</v>
      </c>
      <c r="B35" s="34">
        <f aca="true" t="shared" si="4" ref="B35:O35">$A26*BMUL(B$30,$B26,$C26,$D$22,$E$22,$F$22,$G$22,$H$22,$I$22)</f>
        <v>0</v>
      </c>
      <c r="C35" s="34">
        <f t="shared" si="4"/>
        <v>0.25662051513791084</v>
      </c>
      <c r="D35" s="34">
        <f t="shared" si="4"/>
        <v>0.5132410302758217</v>
      </c>
      <c r="E35" s="34">
        <f t="shared" si="4"/>
        <v>-0.6672132760286331</v>
      </c>
      <c r="F35" s="34">
        <f t="shared" si="4"/>
        <v>-1.847667545080185</v>
      </c>
      <c r="G35" s="34">
        <f t="shared" si="4"/>
        <v>2.2497063875198364</v>
      </c>
      <c r="H35" s="34">
        <f t="shared" si="4"/>
        <v>6.34708046913147</v>
      </c>
      <c r="I35" s="34">
        <f t="shared" si="4"/>
        <v>-2.0730406045913696</v>
      </c>
      <c r="J35" s="34">
        <f t="shared" si="4"/>
        <v>-24.52669620513916</v>
      </c>
      <c r="K35" s="34">
        <f t="shared" si="4"/>
        <v>12.778630256652832</v>
      </c>
      <c r="L35" s="34">
        <f t="shared" si="4"/>
        <v>33.88396978378296</v>
      </c>
      <c r="M35" s="34">
        <f t="shared" si="4"/>
        <v>38.78931760787964</v>
      </c>
      <c r="N35" s="34">
        <f t="shared" si="4"/>
        <v>27.494652271270752</v>
      </c>
      <c r="O35" s="34">
        <f t="shared" si="4"/>
        <v>-1.1177502301507047E-06</v>
      </c>
    </row>
    <row r="36" spans="1:15" ht="16.5" customHeight="1">
      <c r="A36" s="31" t="s">
        <v>32</v>
      </c>
      <c r="B36" s="34">
        <f aca="true" t="shared" si="5" ref="B36:O36">$A27*BMUL(B$30,$B27,$C27,$D$22,$E$22,$F$22,$G$22,$H$22,$I$22)</f>
        <v>0</v>
      </c>
      <c r="C36" s="34">
        <f t="shared" si="5"/>
        <v>0</v>
      </c>
      <c r="D36" s="34">
        <f t="shared" si="5"/>
        <v>0</v>
      </c>
      <c r="E36" s="34">
        <f t="shared" si="5"/>
        <v>0</v>
      </c>
      <c r="F36" s="34">
        <f t="shared" si="5"/>
        <v>0</v>
      </c>
      <c r="G36" s="34">
        <f t="shared" si="5"/>
        <v>0</v>
      </c>
      <c r="H36" s="34">
        <f t="shared" si="5"/>
        <v>0</v>
      </c>
      <c r="I36" s="34">
        <f t="shared" si="5"/>
        <v>0</v>
      </c>
      <c r="J36" s="34">
        <f t="shared" si="5"/>
        <v>0</v>
      </c>
      <c r="K36" s="34">
        <f t="shared" si="5"/>
        <v>0</v>
      </c>
      <c r="L36" s="34">
        <f t="shared" si="5"/>
        <v>0</v>
      </c>
      <c r="M36" s="34">
        <f t="shared" si="5"/>
        <v>0</v>
      </c>
      <c r="N36" s="34">
        <f t="shared" si="5"/>
        <v>0</v>
      </c>
      <c r="O36" s="34">
        <f t="shared" si="5"/>
        <v>0</v>
      </c>
    </row>
    <row r="37" spans="1:15" ht="16.5" customHeight="1">
      <c r="A37" s="31" t="s">
        <v>32</v>
      </c>
      <c r="B37" s="34">
        <f aca="true" t="shared" si="6" ref="B37:O37">$A28*BMUL(B$30,$B28,$C28,$D$22,$E$22,$F$22,$G$22,$H$22,$I$22)</f>
        <v>0</v>
      </c>
      <c r="C37" s="34">
        <f t="shared" si="6"/>
        <v>0</v>
      </c>
      <c r="D37" s="34">
        <f t="shared" si="6"/>
        <v>0</v>
      </c>
      <c r="E37" s="34">
        <f t="shared" si="6"/>
        <v>0</v>
      </c>
      <c r="F37" s="34">
        <f t="shared" si="6"/>
        <v>0</v>
      </c>
      <c r="G37" s="34">
        <f t="shared" si="6"/>
        <v>0</v>
      </c>
      <c r="H37" s="34">
        <f t="shared" si="6"/>
        <v>0</v>
      </c>
      <c r="I37" s="34">
        <f t="shared" si="6"/>
        <v>0</v>
      </c>
      <c r="J37" s="34">
        <f t="shared" si="6"/>
        <v>0</v>
      </c>
      <c r="K37" s="34">
        <f t="shared" si="6"/>
        <v>0</v>
      </c>
      <c r="L37" s="34">
        <f t="shared" si="6"/>
        <v>0</v>
      </c>
      <c r="M37" s="34">
        <f t="shared" si="6"/>
        <v>0</v>
      </c>
      <c r="N37" s="34">
        <f t="shared" si="6"/>
        <v>0</v>
      </c>
      <c r="O37" s="34">
        <f t="shared" si="6"/>
        <v>0</v>
      </c>
    </row>
    <row r="39" spans="1:29" ht="16.5" customHeight="1">
      <c r="A39" s="31" t="s">
        <v>79</v>
      </c>
      <c r="B39" s="30">
        <f>SUM(B31:B37)</f>
        <v>0</v>
      </c>
      <c r="C39" s="30">
        <f aca="true" t="shared" si="7" ref="C39:N39">SUM(C31:C37)</f>
        <v>36.706173066049814</v>
      </c>
      <c r="D39" s="30">
        <f t="shared" si="7"/>
        <v>-6.587655059993267</v>
      </c>
      <c r="E39" s="30">
        <f t="shared" si="7"/>
        <v>-15.436046794056892</v>
      </c>
      <c r="F39" s="30">
        <f t="shared" si="7"/>
        <v>-24.28443655371666</v>
      </c>
      <c r="G39" s="30">
        <f t="shared" si="7"/>
        <v>57.62411430478096</v>
      </c>
      <c r="H39" s="30">
        <f t="shared" si="7"/>
        <v>-40.46733483672142</v>
      </c>
      <c r="I39" s="30">
        <f t="shared" si="7"/>
        <v>6.86226986348629</v>
      </c>
      <c r="J39" s="30">
        <f t="shared" si="7"/>
        <v>-26.925449911504984</v>
      </c>
      <c r="K39" s="30">
        <f t="shared" si="7"/>
        <v>10.859629809856415</v>
      </c>
      <c r="L39" s="30">
        <f t="shared" si="7"/>
        <v>32.44472274556756</v>
      </c>
      <c r="M39" s="30">
        <f t="shared" si="7"/>
        <v>37.829824686050415</v>
      </c>
      <c r="N39" s="30">
        <f t="shared" si="7"/>
        <v>27.014912865124643</v>
      </c>
      <c r="O39" s="30">
        <f>SUM(O31:O37)</f>
        <v>1.2766760164595325E-05</v>
      </c>
      <c r="U39" s="30">
        <f aca="true" t="shared" si="8" ref="U39:AC39">SUM(U31:U37)</f>
        <v>0</v>
      </c>
      <c r="V39" s="30">
        <f t="shared" si="8"/>
        <v>0</v>
      </c>
      <c r="W39" s="30">
        <f t="shared" si="8"/>
        <v>0</v>
      </c>
      <c r="X39" s="30">
        <f t="shared" si="8"/>
        <v>0</v>
      </c>
      <c r="Y39" s="30">
        <f t="shared" si="8"/>
        <v>0</v>
      </c>
      <c r="Z39" s="30">
        <f t="shared" si="8"/>
        <v>0</v>
      </c>
      <c r="AA39" s="30">
        <f t="shared" si="8"/>
        <v>0</v>
      </c>
      <c r="AB39" s="30">
        <f t="shared" si="8"/>
        <v>0</v>
      </c>
      <c r="AC39" s="30">
        <f t="shared" si="8"/>
        <v>0</v>
      </c>
    </row>
    <row r="40" ht="16.5" customHeight="1">
      <c r="C40" s="30"/>
    </row>
    <row r="41" ht="16.5" customHeight="1">
      <c r="C41" s="30"/>
    </row>
    <row r="52" ht="16.5" customHeight="1">
      <c r="A52" s="32" t="s">
        <v>37</v>
      </c>
    </row>
    <row r="53" ht="16.5" customHeight="1">
      <c r="A53" s="32" t="s">
        <v>84</v>
      </c>
    </row>
    <row r="54" ht="16.5" customHeight="1">
      <c r="A54" s="32" t="s">
        <v>80</v>
      </c>
    </row>
    <row r="55" ht="16.5" customHeight="1">
      <c r="A55" s="32" t="s">
        <v>85</v>
      </c>
    </row>
    <row r="56" ht="16.5" customHeight="1">
      <c r="A56" s="32" t="s">
        <v>81</v>
      </c>
    </row>
    <row r="57" spans="1:3" ht="16.5" customHeight="1">
      <c r="A57" s="31"/>
      <c r="B57" s="31"/>
      <c r="C57" s="31"/>
    </row>
    <row r="58" spans="1:24" ht="16.5" customHeight="1">
      <c r="A58" s="31" t="s">
        <v>1</v>
      </c>
      <c r="B58" s="31">
        <v>0</v>
      </c>
      <c r="C58" s="31">
        <v>4</v>
      </c>
      <c r="D58" s="31">
        <v>4.01</v>
      </c>
      <c r="E58" s="31">
        <v>8</v>
      </c>
      <c r="F58" s="31">
        <v>8.01</v>
      </c>
      <c r="G58" s="31">
        <v>13</v>
      </c>
      <c r="H58" s="31">
        <v>13.01</v>
      </c>
      <c r="I58" s="31">
        <v>18</v>
      </c>
      <c r="J58" s="31">
        <v>18.01</v>
      </c>
      <c r="K58" s="31">
        <v>24</v>
      </c>
      <c r="L58" s="31">
        <v>24.01</v>
      </c>
      <c r="M58" s="31">
        <v>30</v>
      </c>
      <c r="N58" s="31">
        <v>30.01</v>
      </c>
      <c r="O58" s="31">
        <v>33</v>
      </c>
      <c r="P58" s="31">
        <v>33.01</v>
      </c>
      <c r="Q58" s="31">
        <v>41</v>
      </c>
      <c r="R58" s="31">
        <v>41.01</v>
      </c>
      <c r="S58" s="31">
        <v>42.79</v>
      </c>
      <c r="T58" s="31">
        <v>42.8</v>
      </c>
      <c r="U58" s="31">
        <v>44.6</v>
      </c>
      <c r="V58" s="31">
        <v>46.4</v>
      </c>
      <c r="W58" s="31">
        <v>48.2</v>
      </c>
      <c r="X58" s="31">
        <v>50</v>
      </c>
    </row>
    <row r="59" spans="1:24" ht="16.5" customHeight="1">
      <c r="A59" s="28" t="s">
        <v>34</v>
      </c>
      <c r="B59" s="49">
        <f>$A22*SFPL(B$58,$B22,$D$22,$E$22,$F$22,$G$22,$H$22,$I$22)</f>
        <v>8.211087584495544</v>
      </c>
      <c r="C59" s="49">
        <f aca="true" t="shared" si="9" ref="C59:X59">$A22*SFPL(C$58,$B22,$D$22,$E$22,$F$22,$G$22,$H$22,$I$22)</f>
        <v>8.211087584495544</v>
      </c>
      <c r="D59" s="49">
        <f t="shared" si="9"/>
        <v>-11.788913011550903</v>
      </c>
      <c r="E59" s="49">
        <f t="shared" si="9"/>
        <v>-11.788913011550903</v>
      </c>
      <c r="F59" s="49">
        <f t="shared" si="9"/>
        <v>1.7831984162330627</v>
      </c>
      <c r="G59" s="49">
        <f t="shared" si="9"/>
        <v>1.7831984162330627</v>
      </c>
      <c r="H59" s="49">
        <f t="shared" si="9"/>
        <v>1.7831984162330627</v>
      </c>
      <c r="I59" s="49">
        <f t="shared" si="9"/>
        <v>1.7831984162330627</v>
      </c>
      <c r="J59" s="49">
        <f t="shared" si="9"/>
        <v>-0.37531424313783646</v>
      </c>
      <c r="K59" s="49">
        <f t="shared" si="9"/>
        <v>-0.37531424313783646</v>
      </c>
      <c r="L59" s="49">
        <f t="shared" si="9"/>
        <v>-0.37531424313783646</v>
      </c>
      <c r="M59" s="49">
        <f t="shared" si="9"/>
        <v>-0.37531424313783646</v>
      </c>
      <c r="N59" s="49">
        <f t="shared" si="9"/>
        <v>0.11394882574677467</v>
      </c>
      <c r="O59" s="49">
        <f t="shared" si="9"/>
        <v>0.11394882574677467</v>
      </c>
      <c r="P59" s="49">
        <f t="shared" si="9"/>
        <v>0.11394882574677467</v>
      </c>
      <c r="Q59" s="49">
        <f t="shared" si="9"/>
        <v>0.11394882574677467</v>
      </c>
      <c r="R59" s="49">
        <f t="shared" si="9"/>
        <v>-0.0300387991592288</v>
      </c>
      <c r="S59" s="49">
        <f t="shared" si="9"/>
        <v>-0.0300387991592288</v>
      </c>
      <c r="T59" s="49">
        <f t="shared" si="9"/>
        <v>-0.0300387991592288</v>
      </c>
      <c r="U59" s="49">
        <f t="shared" si="9"/>
        <v>-0.0300387991592288</v>
      </c>
      <c r="V59" s="49">
        <f t="shared" si="9"/>
        <v>-0.0300387991592288</v>
      </c>
      <c r="W59" s="49">
        <f t="shared" si="9"/>
        <v>-0.0300387991592288</v>
      </c>
      <c r="X59" s="49">
        <f t="shared" si="9"/>
        <v>-0.0300387991592288</v>
      </c>
    </row>
    <row r="60" spans="1:24" ht="16.5" customHeight="1">
      <c r="A60" s="28" t="s">
        <v>34</v>
      </c>
      <c r="B60" s="49">
        <f aca="true" t="shared" si="10" ref="B60:X60">$A23*SFPL(B$58,$B23,$D$22,$E$22,$F$22,$G$22,$H$22,$I$22)</f>
        <v>1.0705480724573135</v>
      </c>
      <c r="C60" s="49">
        <f t="shared" si="10"/>
        <v>1.0705480724573135</v>
      </c>
      <c r="D60" s="49">
        <f t="shared" si="10"/>
        <v>1.0705480724573135</v>
      </c>
      <c r="E60" s="49">
        <f t="shared" si="10"/>
        <v>1.0705480724573135</v>
      </c>
      <c r="F60" s="49">
        <f t="shared" si="10"/>
        <v>-3.9396169781684875</v>
      </c>
      <c r="G60" s="49">
        <f t="shared" si="10"/>
        <v>-3.9396169781684875</v>
      </c>
      <c r="H60" s="49">
        <f t="shared" si="10"/>
        <v>-3.9396169781684875</v>
      </c>
      <c r="I60" s="49">
        <f t="shared" si="10"/>
        <v>-3.9396169781684875</v>
      </c>
      <c r="J60" s="49">
        <f t="shared" si="10"/>
        <v>15.145390033721924</v>
      </c>
      <c r="K60" s="49">
        <f t="shared" si="10"/>
        <v>15.145390033721924</v>
      </c>
      <c r="L60" s="49">
        <f t="shared" si="10"/>
        <v>-14.854609966278076</v>
      </c>
      <c r="M60" s="49">
        <f t="shared" si="10"/>
        <v>-14.854609966278076</v>
      </c>
      <c r="N60" s="49">
        <f t="shared" si="10"/>
        <v>3.371460512280464</v>
      </c>
      <c r="O60" s="49">
        <f t="shared" si="10"/>
        <v>3.371460512280464</v>
      </c>
      <c r="P60" s="49">
        <f t="shared" si="10"/>
        <v>3.371460512280464</v>
      </c>
      <c r="Q60" s="49">
        <f t="shared" si="10"/>
        <v>3.371460512280464</v>
      </c>
      <c r="R60" s="49">
        <f t="shared" si="10"/>
        <v>-0.8887729234993458</v>
      </c>
      <c r="S60" s="49">
        <f t="shared" si="10"/>
        <v>-0.8887729234993458</v>
      </c>
      <c r="T60" s="49">
        <f t="shared" si="10"/>
        <v>-0.8887729234993458</v>
      </c>
      <c r="U60" s="49">
        <f t="shared" si="10"/>
        <v>-0.8887729234993458</v>
      </c>
      <c r="V60" s="49">
        <f t="shared" si="10"/>
        <v>-0.8887729234993458</v>
      </c>
      <c r="W60" s="49">
        <f t="shared" si="10"/>
        <v>-0.8887729234993458</v>
      </c>
      <c r="X60" s="49">
        <f t="shared" si="10"/>
        <v>-0.8887729234993458</v>
      </c>
    </row>
    <row r="61" spans="1:24" ht="16.5" customHeight="1">
      <c r="A61" s="28" t="s">
        <v>34</v>
      </c>
      <c r="B61" s="49">
        <f aca="true" t="shared" si="11" ref="B61:X61">$A24*SFPL(B$58,$B24,$D$22,$E$22,$F$22,$G$22,$H$22,$I$22)</f>
        <v>-0.16924751922488213</v>
      </c>
      <c r="C61" s="49">
        <f t="shared" si="11"/>
        <v>-0.16924751922488213</v>
      </c>
      <c r="D61" s="49">
        <f t="shared" si="11"/>
        <v>-0.16924751922488213</v>
      </c>
      <c r="E61" s="49">
        <f t="shared" si="11"/>
        <v>-0.16924751922488213</v>
      </c>
      <c r="F61" s="49">
        <f t="shared" si="11"/>
        <v>0.6228308379650116</v>
      </c>
      <c r="G61" s="49">
        <f t="shared" si="11"/>
        <v>0.6228308379650116</v>
      </c>
      <c r="H61" s="49">
        <f t="shared" si="11"/>
        <v>0.6228308379650116</v>
      </c>
      <c r="I61" s="49">
        <f t="shared" si="11"/>
        <v>0.6228308379650116</v>
      </c>
      <c r="J61" s="49">
        <f t="shared" si="11"/>
        <v>-1.8015457689762115</v>
      </c>
      <c r="K61" s="49">
        <f t="shared" si="11"/>
        <v>-1.8015457689762115</v>
      </c>
      <c r="L61" s="49">
        <f t="shared" si="11"/>
        <v>-1.8015457689762115</v>
      </c>
      <c r="M61" s="49">
        <f t="shared" si="11"/>
        <v>-1.8015457689762115</v>
      </c>
      <c r="N61" s="49">
        <f t="shared" si="11"/>
        <v>15.097832679748535</v>
      </c>
      <c r="O61" s="49">
        <f t="shared" si="11"/>
        <v>15.097832679748535</v>
      </c>
      <c r="P61" s="49">
        <f t="shared" si="11"/>
        <v>-4.902167320251465</v>
      </c>
      <c r="Q61" s="49">
        <f t="shared" si="11"/>
        <v>-4.902167320251465</v>
      </c>
      <c r="R61" s="49">
        <f t="shared" si="11"/>
        <v>1.185341402888298</v>
      </c>
      <c r="S61" s="49">
        <f t="shared" si="11"/>
        <v>1.185341402888298</v>
      </c>
      <c r="T61" s="49">
        <f t="shared" si="11"/>
        <v>1.185341402888298</v>
      </c>
      <c r="U61" s="49">
        <f t="shared" si="11"/>
        <v>1.185341402888298</v>
      </c>
      <c r="V61" s="49">
        <f t="shared" si="11"/>
        <v>1.185341402888298</v>
      </c>
      <c r="W61" s="49">
        <f t="shared" si="11"/>
        <v>1.185341402888298</v>
      </c>
      <c r="X61" s="49">
        <f t="shared" si="11"/>
        <v>1.185341402888298</v>
      </c>
    </row>
    <row r="62" spans="1:24" ht="16.5" customHeight="1">
      <c r="A62" s="28" t="s">
        <v>34</v>
      </c>
      <c r="B62" s="49">
        <f aca="true" t="shared" si="12" ref="B62:X62">$A25*SFPL(B$58,$B25,$D$22,$E$22,$F$22,$G$22,$H$22,$I$22)</f>
        <v>0</v>
      </c>
      <c r="C62" s="49">
        <f t="shared" si="12"/>
        <v>0</v>
      </c>
      <c r="D62" s="49">
        <f t="shared" si="12"/>
        <v>0</v>
      </c>
      <c r="E62" s="49">
        <f t="shared" si="12"/>
        <v>0</v>
      </c>
      <c r="F62" s="49">
        <f t="shared" si="12"/>
        <v>0</v>
      </c>
      <c r="G62" s="49">
        <f t="shared" si="12"/>
        <v>0</v>
      </c>
      <c r="H62" s="49">
        <f t="shared" si="12"/>
        <v>0</v>
      </c>
      <c r="I62" s="49">
        <f t="shared" si="12"/>
        <v>0</v>
      </c>
      <c r="J62" s="49">
        <f t="shared" si="12"/>
        <v>0</v>
      </c>
      <c r="K62" s="49">
        <f t="shared" si="12"/>
        <v>0</v>
      </c>
      <c r="L62" s="49">
        <f t="shared" si="12"/>
        <v>0</v>
      </c>
      <c r="M62" s="49">
        <f t="shared" si="12"/>
        <v>0</v>
      </c>
      <c r="N62" s="49">
        <f t="shared" si="12"/>
        <v>0</v>
      </c>
      <c r="O62" s="49">
        <f t="shared" si="12"/>
        <v>0</v>
      </c>
      <c r="P62" s="49">
        <f t="shared" si="12"/>
        <v>0</v>
      </c>
      <c r="Q62" s="49">
        <f t="shared" si="12"/>
        <v>0</v>
      </c>
      <c r="R62" s="49">
        <f t="shared" si="12"/>
        <v>0</v>
      </c>
      <c r="S62" s="49">
        <f t="shared" si="12"/>
        <v>0</v>
      </c>
      <c r="T62" s="49">
        <f t="shared" si="12"/>
        <v>0</v>
      </c>
      <c r="U62" s="49">
        <f t="shared" si="12"/>
        <v>0</v>
      </c>
      <c r="V62" s="49">
        <f t="shared" si="12"/>
        <v>0</v>
      </c>
      <c r="W62" s="49">
        <f t="shared" si="12"/>
        <v>0</v>
      </c>
      <c r="X62" s="49">
        <f t="shared" si="12"/>
        <v>0</v>
      </c>
    </row>
    <row r="63" spans="1:24" ht="16.5" customHeight="1">
      <c r="A63" s="28" t="s">
        <v>35</v>
      </c>
      <c r="B63" s="49">
        <f>$A26*SFUL(B$58,$B26,$C26,$D$22,$E$22,$F$22,$G$22,$H$22,$I$22)</f>
        <v>0.06415512878447771</v>
      </c>
      <c r="C63" s="49">
        <f aca="true" t="shared" si="13" ref="C63:X63">$A26*SFUL(C$58,$B26,$C26,$D$22,$E$22,$F$22,$G$22,$H$22,$I$22)</f>
        <v>0.06415512878447771</v>
      </c>
      <c r="D63" s="49">
        <f t="shared" si="13"/>
        <v>0.06415512878447771</v>
      </c>
      <c r="E63" s="49">
        <f t="shared" si="13"/>
        <v>0.06415512878447771</v>
      </c>
      <c r="F63" s="49">
        <f t="shared" si="13"/>
        <v>-0.23609086871147156</v>
      </c>
      <c r="G63" s="49">
        <f t="shared" si="13"/>
        <v>-0.23609086871147156</v>
      </c>
      <c r="H63" s="49">
        <f t="shared" si="13"/>
        <v>-0.23609086871147156</v>
      </c>
      <c r="I63" s="49">
        <f t="shared" si="13"/>
        <v>-0.23609086871147156</v>
      </c>
      <c r="J63" s="49">
        <f t="shared" si="13"/>
        <v>0.6828956305980682</v>
      </c>
      <c r="K63" s="49">
        <f t="shared" si="13"/>
        <v>0.6828956305980682</v>
      </c>
      <c r="L63" s="49">
        <f t="shared" si="13"/>
        <v>0.6828956305980682</v>
      </c>
      <c r="M63" s="49">
        <f t="shared" si="13"/>
        <v>0.6828956305980682</v>
      </c>
      <c r="N63" s="49">
        <f t="shared" si="13"/>
        <v>-2.80670702457428</v>
      </c>
      <c r="O63" s="49">
        <f t="shared" si="13"/>
        <v>-2.80670702457428</v>
      </c>
      <c r="P63" s="49">
        <f t="shared" si="13"/>
        <v>-2.80670702457428</v>
      </c>
      <c r="Q63" s="49">
        <f t="shared" si="13"/>
        <v>-2.80670702457428</v>
      </c>
      <c r="R63" s="49">
        <f t="shared" si="13"/>
        <v>25.1751971244812</v>
      </c>
      <c r="S63" s="49">
        <f t="shared" si="13"/>
        <v>16.275184154510498</v>
      </c>
      <c r="T63" s="49">
        <f t="shared" si="13"/>
        <v>16.225192546844482</v>
      </c>
      <c r="U63" s="49">
        <f t="shared" si="13"/>
        <v>7.2251957654953</v>
      </c>
      <c r="V63" s="49">
        <f t="shared" si="13"/>
        <v>-1.7748191952705383</v>
      </c>
      <c r="W63" s="49">
        <f t="shared" si="13"/>
        <v>-10.774815082550049</v>
      </c>
      <c r="X63" s="49">
        <f t="shared" si="13"/>
        <v>-19.774811267852783</v>
      </c>
    </row>
    <row r="64" spans="1:24" ht="16.5" customHeight="1">
      <c r="A64" s="28" t="s">
        <v>35</v>
      </c>
      <c r="B64" s="49">
        <f aca="true" t="shared" si="14" ref="B64:X64">$A27*SFUL(B$58,$B27,$C27,$D$22,$E$22,$F$22,$G$22,$H$22,$I$22)</f>
        <v>0</v>
      </c>
      <c r="C64" s="49">
        <f t="shared" si="14"/>
        <v>0</v>
      </c>
      <c r="D64" s="49">
        <f t="shared" si="14"/>
        <v>0</v>
      </c>
      <c r="E64" s="49">
        <f t="shared" si="14"/>
        <v>0</v>
      </c>
      <c r="F64" s="49">
        <f t="shared" si="14"/>
        <v>0</v>
      </c>
      <c r="G64" s="49">
        <f t="shared" si="14"/>
        <v>0</v>
      </c>
      <c r="H64" s="49">
        <f t="shared" si="14"/>
        <v>0</v>
      </c>
      <c r="I64" s="49">
        <f t="shared" si="14"/>
        <v>0</v>
      </c>
      <c r="J64" s="49">
        <f t="shared" si="14"/>
        <v>0</v>
      </c>
      <c r="K64" s="49">
        <f t="shared" si="14"/>
        <v>0</v>
      </c>
      <c r="L64" s="49">
        <f t="shared" si="14"/>
        <v>0</v>
      </c>
      <c r="M64" s="49">
        <f t="shared" si="14"/>
        <v>0</v>
      </c>
      <c r="N64" s="49">
        <f t="shared" si="14"/>
        <v>0</v>
      </c>
      <c r="O64" s="49">
        <f t="shared" si="14"/>
        <v>0</v>
      </c>
      <c r="P64" s="49">
        <f t="shared" si="14"/>
        <v>0</v>
      </c>
      <c r="Q64" s="49">
        <f t="shared" si="14"/>
        <v>0</v>
      </c>
      <c r="R64" s="49">
        <f t="shared" si="14"/>
        <v>0</v>
      </c>
      <c r="S64" s="49">
        <f t="shared" si="14"/>
        <v>0</v>
      </c>
      <c r="T64" s="49">
        <f t="shared" si="14"/>
        <v>0</v>
      </c>
      <c r="U64" s="49">
        <f t="shared" si="14"/>
        <v>0</v>
      </c>
      <c r="V64" s="49">
        <f t="shared" si="14"/>
        <v>0</v>
      </c>
      <c r="W64" s="49">
        <f t="shared" si="14"/>
        <v>0</v>
      </c>
      <c r="X64" s="49">
        <f t="shared" si="14"/>
        <v>0</v>
      </c>
    </row>
    <row r="65" spans="1:24" ht="16.5" customHeight="1">
      <c r="A65" s="28" t="s">
        <v>35</v>
      </c>
      <c r="B65" s="49">
        <f aca="true" t="shared" si="15" ref="B65:X65">$A28*SFUL(B$58,$B28,$C28,$D$22,$E$22,$F$22,$G$22,$H$22,$I$22)</f>
        <v>0</v>
      </c>
      <c r="C65" s="49">
        <f t="shared" si="15"/>
        <v>0</v>
      </c>
      <c r="D65" s="49">
        <f t="shared" si="15"/>
        <v>0</v>
      </c>
      <c r="E65" s="49">
        <f t="shared" si="15"/>
        <v>0</v>
      </c>
      <c r="F65" s="49">
        <f t="shared" si="15"/>
        <v>0</v>
      </c>
      <c r="G65" s="49">
        <f t="shared" si="15"/>
        <v>0</v>
      </c>
      <c r="H65" s="49">
        <f t="shared" si="15"/>
        <v>0</v>
      </c>
      <c r="I65" s="49">
        <f t="shared" si="15"/>
        <v>0</v>
      </c>
      <c r="J65" s="49">
        <f t="shared" si="15"/>
        <v>0</v>
      </c>
      <c r="K65" s="49">
        <f t="shared" si="15"/>
        <v>0</v>
      </c>
      <c r="L65" s="49">
        <f t="shared" si="15"/>
        <v>0</v>
      </c>
      <c r="M65" s="49">
        <f t="shared" si="15"/>
        <v>0</v>
      </c>
      <c r="N65" s="49">
        <f t="shared" si="15"/>
        <v>0</v>
      </c>
      <c r="O65" s="49">
        <f t="shared" si="15"/>
        <v>0</v>
      </c>
      <c r="P65" s="49">
        <f t="shared" si="15"/>
        <v>0</v>
      </c>
      <c r="Q65" s="49">
        <f t="shared" si="15"/>
        <v>0</v>
      </c>
      <c r="R65" s="49">
        <f t="shared" si="15"/>
        <v>0</v>
      </c>
      <c r="S65" s="49">
        <f t="shared" si="15"/>
        <v>0</v>
      </c>
      <c r="T65" s="49">
        <f t="shared" si="15"/>
        <v>0</v>
      </c>
      <c r="U65" s="49">
        <f t="shared" si="15"/>
        <v>0</v>
      </c>
      <c r="V65" s="49">
        <f t="shared" si="15"/>
        <v>0</v>
      </c>
      <c r="W65" s="49">
        <f t="shared" si="15"/>
        <v>0</v>
      </c>
      <c r="X65" s="49">
        <f t="shared" si="15"/>
        <v>0</v>
      </c>
    </row>
    <row r="67" spans="1:24" ht="16.5" customHeight="1">
      <c r="A67" s="31" t="s">
        <v>79</v>
      </c>
      <c r="B67" s="50">
        <f>SUM(B59:B65)</f>
        <v>9.176543266512454</v>
      </c>
      <c r="C67" s="50">
        <f aca="true" t="shared" si="16" ref="C67:Q67">SUM(C59:C65)</f>
        <v>9.176543266512454</v>
      </c>
      <c r="D67" s="50">
        <f t="shared" si="16"/>
        <v>-10.823457329533994</v>
      </c>
      <c r="E67" s="50">
        <f t="shared" si="16"/>
        <v>-10.823457329533994</v>
      </c>
      <c r="F67" s="50">
        <f t="shared" si="16"/>
        <v>-1.7696785926818848</v>
      </c>
      <c r="G67" s="50">
        <f t="shared" si="16"/>
        <v>-1.7696785926818848</v>
      </c>
      <c r="H67" s="50">
        <f t="shared" si="16"/>
        <v>-1.7696785926818848</v>
      </c>
      <c r="I67" s="50">
        <f t="shared" si="16"/>
        <v>-1.7696785926818848</v>
      </c>
      <c r="J67" s="50">
        <f t="shared" si="16"/>
        <v>13.651425652205944</v>
      </c>
      <c r="K67" s="50">
        <f t="shared" si="16"/>
        <v>13.651425652205944</v>
      </c>
      <c r="L67" s="50">
        <f t="shared" si="16"/>
        <v>-16.348574347794056</v>
      </c>
      <c r="M67" s="50">
        <f t="shared" si="16"/>
        <v>-16.348574347794056</v>
      </c>
      <c r="N67" s="50">
        <f t="shared" si="16"/>
        <v>15.776534993201494</v>
      </c>
      <c r="O67" s="50">
        <f t="shared" si="16"/>
        <v>15.776534993201494</v>
      </c>
      <c r="P67" s="50">
        <f t="shared" si="16"/>
        <v>-4.223465006798506</v>
      </c>
      <c r="Q67" s="50">
        <f t="shared" si="16"/>
        <v>-4.223465006798506</v>
      </c>
      <c r="R67" s="50">
        <f aca="true" t="shared" si="17" ref="R67:X67">SUM(R59:R65)</f>
        <v>25.441726804710925</v>
      </c>
      <c r="S67" s="50">
        <f t="shared" si="17"/>
        <v>16.54171383474022</v>
      </c>
      <c r="T67" s="50">
        <f t="shared" si="17"/>
        <v>16.491722227074206</v>
      </c>
      <c r="U67" s="50">
        <f t="shared" si="17"/>
        <v>7.491725445725024</v>
      </c>
      <c r="V67" s="50">
        <f t="shared" si="17"/>
        <v>-1.5082895150408149</v>
      </c>
      <c r="W67" s="50">
        <f t="shared" si="17"/>
        <v>-10.508285402320325</v>
      </c>
      <c r="X67" s="50">
        <f t="shared" si="17"/>
        <v>-19.50828158762306</v>
      </c>
    </row>
  </sheetData>
  <sheetProtection/>
  <hyperlinks>
    <hyperlink ref="I1" r:id="rId1" display="mailto:ikhanker@gmail.com"/>
  </hyperlinks>
  <printOptions/>
  <pageMargins left="0.79" right="0.79" top="0.8" bottom="0.79" header="0" footer="0"/>
  <pageSetup orientation="landscape"/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U114"/>
  <sheetViews>
    <sheetView tabSelected="1" zoomScale="188" zoomScaleNormal="188" zoomScalePageLayoutView="0" workbookViewId="0" topLeftCell="A1">
      <selection activeCell="K9" sqref="K9"/>
    </sheetView>
  </sheetViews>
  <sheetFormatPr defaultColWidth="6.57421875" defaultRowHeight="16.5" customHeight="1"/>
  <cols>
    <col min="1" max="6" width="6.57421875" style="2" customWidth="1"/>
    <col min="7" max="7" width="7.00390625" style="2" bestFit="1" customWidth="1"/>
    <col min="8" max="8" width="6.57421875" style="2" customWidth="1"/>
    <col min="9" max="9" width="7.421875" style="2" bestFit="1" customWidth="1"/>
    <col min="10" max="16384" width="6.57421875" style="2" customWidth="1"/>
  </cols>
  <sheetData>
    <row r="1" spans="1:17" ht="16.5" customHeight="1">
      <c r="A1" s="21" t="s">
        <v>18</v>
      </c>
      <c r="K1" s="60" t="s">
        <v>3</v>
      </c>
      <c r="L1" s="64" t="s">
        <v>2</v>
      </c>
      <c r="M1" s="61"/>
      <c r="N1" s="61"/>
      <c r="O1" s="60"/>
      <c r="P1" s="99" t="s">
        <v>107</v>
      </c>
      <c r="Q1" s="59"/>
    </row>
    <row r="2" spans="1:14" ht="16.5" customHeight="1">
      <c r="A2" s="21" t="s">
        <v>17</v>
      </c>
      <c r="J2" s="22"/>
      <c r="K2" s="23"/>
      <c r="L2" s="23"/>
      <c r="M2" s="23"/>
      <c r="N2" s="23"/>
    </row>
    <row r="3" spans="11:13" ht="16.5" customHeight="1">
      <c r="K3" s="23"/>
      <c r="L3" s="23"/>
      <c r="M3" s="23"/>
    </row>
    <row r="4" spans="11:14" ht="16.5" customHeight="1">
      <c r="K4" s="23"/>
      <c r="L4" s="23"/>
      <c r="M4" s="23"/>
      <c r="N4" s="23"/>
    </row>
    <row r="5" spans="1:14" ht="16.5" customHeight="1">
      <c r="A5" s="20" t="s">
        <v>45</v>
      </c>
      <c r="K5" s="23"/>
      <c r="L5" s="23"/>
      <c r="M5" s="23"/>
      <c r="N5" s="23"/>
    </row>
    <row r="6" spans="1:14" ht="16.5" customHeight="1">
      <c r="A6" s="20" t="s">
        <v>46</v>
      </c>
      <c r="K6" s="23"/>
      <c r="L6" s="23"/>
      <c r="M6" s="23"/>
      <c r="N6" s="23"/>
    </row>
    <row r="7" spans="1:14" ht="16.5" customHeight="1">
      <c r="A7" s="20" t="s">
        <v>49</v>
      </c>
      <c r="K7" s="23"/>
      <c r="L7" s="23"/>
      <c r="M7" s="23"/>
      <c r="N7" s="23"/>
    </row>
    <row r="8" spans="1:14" ht="16.5" customHeight="1">
      <c r="A8" s="20" t="s">
        <v>50</v>
      </c>
      <c r="K8" s="23"/>
      <c r="L8" s="23"/>
      <c r="M8" s="23"/>
      <c r="N8" s="23"/>
    </row>
    <row r="9" spans="1:14" ht="16.5" customHeight="1">
      <c r="A9" s="20" t="s">
        <v>48</v>
      </c>
      <c r="K9" s="23"/>
      <c r="L9" s="23"/>
      <c r="M9" s="23"/>
      <c r="N9" s="23"/>
    </row>
    <row r="10" spans="1:14" ht="16.5" customHeight="1">
      <c r="A10" s="20" t="s">
        <v>51</v>
      </c>
      <c r="K10" s="23"/>
      <c r="L10" s="23"/>
      <c r="M10" s="23"/>
      <c r="N10" s="23"/>
    </row>
    <row r="11" spans="1:14" ht="16.5" customHeight="1">
      <c r="A11" s="1"/>
      <c r="K11" s="23"/>
      <c r="L11" s="23"/>
      <c r="M11" s="23"/>
      <c r="N11" s="23"/>
    </row>
    <row r="12" spans="1:14" ht="16.5" customHeight="1">
      <c r="A12" s="20" t="s">
        <v>93</v>
      </c>
      <c r="K12" s="23"/>
      <c r="L12" s="23"/>
      <c r="M12" s="23"/>
      <c r="N12" s="23"/>
    </row>
    <row r="13" spans="1:14" ht="16.5" customHeight="1">
      <c r="A13" s="1"/>
      <c r="K13" s="23"/>
      <c r="L13" s="23"/>
      <c r="M13" s="23"/>
      <c r="N13" s="23"/>
    </row>
    <row r="14" spans="11:14" ht="16.5" customHeight="1">
      <c r="K14" s="23"/>
      <c r="L14" s="23"/>
      <c r="M14" s="23"/>
      <c r="N14" s="23"/>
    </row>
    <row r="15" spans="11:14" ht="16.5" customHeight="1">
      <c r="K15" s="23"/>
      <c r="L15" s="23"/>
      <c r="M15" s="23"/>
      <c r="N15" s="23"/>
    </row>
    <row r="16" spans="11:14" ht="16.5" customHeight="1">
      <c r="K16" s="23"/>
      <c r="L16" s="23"/>
      <c r="M16" s="23"/>
      <c r="N16" s="23"/>
    </row>
    <row r="24" spans="1:7" ht="16.5" customHeight="1">
      <c r="A24" s="20" t="s">
        <v>88</v>
      </c>
      <c r="B24" s="51"/>
      <c r="C24" s="51"/>
      <c r="D24" s="51"/>
      <c r="E24" s="51"/>
      <c r="F24" s="51"/>
      <c r="G24" s="51"/>
    </row>
    <row r="25" spans="1:11" ht="16.5" customHeight="1">
      <c r="A25" s="23"/>
      <c r="B25" s="32" t="s">
        <v>23</v>
      </c>
      <c r="C25" s="65" t="s">
        <v>7</v>
      </c>
      <c r="D25" s="65" t="s">
        <v>8</v>
      </c>
      <c r="E25" s="65" t="s">
        <v>20</v>
      </c>
      <c r="F25" s="65" t="s">
        <v>21</v>
      </c>
      <c r="G25" s="65" t="s">
        <v>22</v>
      </c>
      <c r="H25" s="23"/>
      <c r="I25" s="23"/>
      <c r="J25" s="23"/>
      <c r="K25" s="23"/>
    </row>
    <row r="26" spans="1:11" ht="16.5" customHeight="1">
      <c r="A26" s="23" t="s">
        <v>1</v>
      </c>
      <c r="B26" s="52" t="s">
        <v>14</v>
      </c>
      <c r="C26" s="65" t="s">
        <v>4</v>
      </c>
      <c r="D26" s="65" t="s">
        <v>5</v>
      </c>
      <c r="E26" s="65" t="s">
        <v>10</v>
      </c>
      <c r="F26" s="65" t="s">
        <v>11</v>
      </c>
      <c r="G26" s="65" t="s">
        <v>12</v>
      </c>
      <c r="H26" s="23"/>
      <c r="I26" s="23"/>
      <c r="J26" s="23"/>
      <c r="K26" s="23"/>
    </row>
    <row r="27" spans="1:11" ht="16.5" customHeight="1">
      <c r="A27" s="66">
        <v>130</v>
      </c>
      <c r="B27" s="67">
        <v>3</v>
      </c>
      <c r="C27" s="67">
        <v>80</v>
      </c>
      <c r="D27" s="67">
        <v>100</v>
      </c>
      <c r="E27" s="67">
        <v>80</v>
      </c>
      <c r="F27" s="67">
        <v>0</v>
      </c>
      <c r="G27" s="67">
        <v>0</v>
      </c>
      <c r="H27" s="65"/>
      <c r="I27" s="65"/>
      <c r="J27" s="65"/>
      <c r="K27" s="65"/>
    </row>
    <row r="28" spans="1:11" ht="16.5" customHeight="1">
      <c r="A28" s="66"/>
      <c r="B28" s="67"/>
      <c r="C28" s="67"/>
      <c r="D28" s="67"/>
      <c r="E28" s="67"/>
      <c r="F28" s="67"/>
      <c r="G28" s="67"/>
      <c r="H28" s="65"/>
      <c r="I28" s="65"/>
      <c r="J28" s="65"/>
      <c r="K28" s="65"/>
    </row>
    <row r="29" spans="1:11" ht="16.5" customHeight="1">
      <c r="A29" s="52" t="s">
        <v>9</v>
      </c>
      <c r="B29" s="65" t="s">
        <v>0</v>
      </c>
      <c r="C29" s="32"/>
      <c r="D29" s="68" t="s">
        <v>31</v>
      </c>
      <c r="E29" s="68" t="s">
        <v>32</v>
      </c>
      <c r="F29" s="52" t="s">
        <v>86</v>
      </c>
      <c r="G29" s="52" t="s">
        <v>41</v>
      </c>
      <c r="H29" s="52" t="s">
        <v>87</v>
      </c>
      <c r="I29" s="52" t="s">
        <v>19</v>
      </c>
      <c r="J29" s="52"/>
      <c r="K29" s="65"/>
    </row>
    <row r="30" spans="1:11" ht="16.5" customHeight="1">
      <c r="A30" s="52" t="s">
        <v>38</v>
      </c>
      <c r="B30" s="65" t="s">
        <v>39</v>
      </c>
      <c r="C30" s="52" t="s">
        <v>13</v>
      </c>
      <c r="D30" s="23"/>
      <c r="E30" s="23"/>
      <c r="F30" s="32"/>
      <c r="G30" s="32"/>
      <c r="H30" s="32"/>
      <c r="I30" s="32"/>
      <c r="J30" s="32"/>
      <c r="K30" s="23"/>
    </row>
    <row r="31" spans="1:11" ht="16.5" customHeight="1">
      <c r="A31" s="69">
        <v>32</v>
      </c>
      <c r="B31" s="69">
        <f>130-14</f>
        <v>116</v>
      </c>
      <c r="C31" s="69"/>
      <c r="D31" s="70">
        <f>BMPL($A$27,B31,$B$27,$C$27,$D$27,$E$27,$F$27,$G$27)</f>
        <v>10.486956596374512</v>
      </c>
      <c r="E31" s="68"/>
      <c r="F31" s="71">
        <f>A31*D31</f>
        <v>335.5826110839844</v>
      </c>
      <c r="G31" s="72">
        <v>1.33</v>
      </c>
      <c r="H31" s="72">
        <v>1.75</v>
      </c>
      <c r="I31" s="71">
        <f>F31*G31*H31</f>
        <v>781.0685272979737</v>
      </c>
      <c r="J31" s="32"/>
      <c r="K31" s="23"/>
    </row>
    <row r="32" spans="1:11" ht="16.5" customHeight="1">
      <c r="A32" s="69">
        <v>32</v>
      </c>
      <c r="B32" s="69">
        <v>130</v>
      </c>
      <c r="C32" s="73"/>
      <c r="D32" s="70">
        <f>BMPL($A$27,B32,$B$27,$C$27,$D$27,$E$27,$F$27,$G$27)</f>
        <v>16.84782600402832</v>
      </c>
      <c r="E32" s="68"/>
      <c r="F32" s="71">
        <f>A32*D32</f>
        <v>539.1304321289062</v>
      </c>
      <c r="G32" s="72">
        <v>1.33</v>
      </c>
      <c r="H32" s="72">
        <v>1.75</v>
      </c>
      <c r="I32" s="71">
        <f>F32*G32*H32</f>
        <v>1254.8260807800293</v>
      </c>
      <c r="J32" s="32"/>
      <c r="K32" s="23"/>
    </row>
    <row r="33" spans="1:11" ht="16.5" customHeight="1">
      <c r="A33" s="69">
        <v>8</v>
      </c>
      <c r="B33" s="69">
        <v>144</v>
      </c>
      <c r="C33" s="73"/>
      <c r="D33" s="70">
        <f>BMPL($A$27,B33,$B$27,$C$27,$D$27,$E$27,$F$27,$G$27)</f>
        <v>10.486957550048828</v>
      </c>
      <c r="E33" s="68"/>
      <c r="F33" s="71">
        <f>A33*D33</f>
        <v>83.89566040039062</v>
      </c>
      <c r="G33" s="72">
        <v>1.33</v>
      </c>
      <c r="H33" s="72">
        <v>1.75</v>
      </c>
      <c r="I33" s="71">
        <f>F33*G33*H33</f>
        <v>195.2671495819092</v>
      </c>
      <c r="J33" s="32"/>
      <c r="K33" s="23"/>
    </row>
    <row r="34" spans="1:11" ht="16.5" customHeight="1">
      <c r="A34" s="69">
        <v>0.64</v>
      </c>
      <c r="B34" s="69">
        <v>80</v>
      </c>
      <c r="C34" s="69">
        <v>180</v>
      </c>
      <c r="D34" s="68"/>
      <c r="E34" s="70">
        <f>BMUL($A$27,B34,C34,$B$27,$C$27,$D$27,$E$27,$F$27,$G$27)</f>
        <v>706.5217895507812</v>
      </c>
      <c r="F34" s="71">
        <f>A34*E34</f>
        <v>452.1739453125</v>
      </c>
      <c r="G34" s="72">
        <v>1</v>
      </c>
      <c r="H34" s="72">
        <v>1.75</v>
      </c>
      <c r="I34" s="71">
        <f>F34*G34*H34</f>
        <v>791.304404296875</v>
      </c>
      <c r="J34" s="32"/>
      <c r="K34" s="65"/>
    </row>
    <row r="35" spans="1:11" ht="16.5" customHeight="1">
      <c r="A35" s="23"/>
      <c r="B35" s="23"/>
      <c r="C35" s="23"/>
      <c r="D35" s="32"/>
      <c r="E35" s="23"/>
      <c r="F35" s="23"/>
      <c r="G35" s="32"/>
      <c r="H35" s="74" t="s">
        <v>33</v>
      </c>
      <c r="I35" s="71">
        <f>I31+I32+I33+I34</f>
        <v>3022.466161956787</v>
      </c>
      <c r="J35" s="32" t="s">
        <v>47</v>
      </c>
      <c r="K35" s="75" t="s">
        <v>89</v>
      </c>
    </row>
    <row r="36" spans="4:11" ht="16.5" customHeight="1">
      <c r="D36" s="51"/>
      <c r="E36" s="51"/>
      <c r="F36" s="51"/>
      <c r="G36" s="51"/>
      <c r="H36" s="51"/>
      <c r="I36" s="51"/>
      <c r="J36" s="51"/>
      <c r="K36" s="51"/>
    </row>
    <row r="37" ht="16.5" customHeight="1">
      <c r="A37" s="20" t="s">
        <v>94</v>
      </c>
    </row>
    <row r="38" ht="16.5" customHeight="1">
      <c r="A38" s="20" t="s">
        <v>106</v>
      </c>
    </row>
    <row r="63" spans="1:9" ht="16.5" customHeight="1">
      <c r="A63" s="23"/>
      <c r="B63" s="32" t="s">
        <v>23</v>
      </c>
      <c r="C63" s="65" t="s">
        <v>7</v>
      </c>
      <c r="D63" s="65" t="s">
        <v>8</v>
      </c>
      <c r="E63" s="65" t="s">
        <v>20</v>
      </c>
      <c r="F63" s="65" t="s">
        <v>21</v>
      </c>
      <c r="G63" s="65" t="s">
        <v>22</v>
      </c>
      <c r="H63" s="23"/>
      <c r="I63" s="23"/>
    </row>
    <row r="64" spans="1:9" ht="16.5" customHeight="1">
      <c r="A64" s="23" t="s">
        <v>1</v>
      </c>
      <c r="B64" s="52" t="s">
        <v>14</v>
      </c>
      <c r="C64" s="65" t="s">
        <v>4</v>
      </c>
      <c r="D64" s="65" t="s">
        <v>5</v>
      </c>
      <c r="E64" s="65" t="s">
        <v>10</v>
      </c>
      <c r="F64" s="65" t="s">
        <v>11</v>
      </c>
      <c r="G64" s="65" t="s">
        <v>12</v>
      </c>
      <c r="H64" s="23"/>
      <c r="I64" s="23"/>
    </row>
    <row r="65" spans="1:9" ht="16.5" customHeight="1">
      <c r="A65" s="76">
        <v>80.01</v>
      </c>
      <c r="B65" s="77">
        <v>3</v>
      </c>
      <c r="C65" s="77">
        <v>80</v>
      </c>
      <c r="D65" s="77">
        <v>100</v>
      </c>
      <c r="E65" s="71">
        <v>80</v>
      </c>
      <c r="F65" s="77">
        <v>0</v>
      </c>
      <c r="G65" s="77">
        <v>0</v>
      </c>
      <c r="H65" s="23"/>
      <c r="I65" s="76"/>
    </row>
    <row r="66" spans="1:9" ht="16.5" customHeight="1">
      <c r="A66" s="23"/>
      <c r="B66" s="23"/>
      <c r="C66" s="23"/>
      <c r="D66" s="52"/>
      <c r="E66" s="65"/>
      <c r="F66" s="65"/>
      <c r="G66" s="65"/>
      <c r="H66" s="23"/>
      <c r="I66" s="23"/>
    </row>
    <row r="67" spans="1:9" s="23" customFormat="1" ht="16.5" customHeight="1">
      <c r="A67" s="52" t="s">
        <v>9</v>
      </c>
      <c r="B67" s="65" t="s">
        <v>0</v>
      </c>
      <c r="C67" s="32"/>
      <c r="D67" s="68" t="s">
        <v>34</v>
      </c>
      <c r="E67" s="68" t="s">
        <v>35</v>
      </c>
      <c r="F67" s="52" t="s">
        <v>43</v>
      </c>
      <c r="G67" s="52" t="s">
        <v>41</v>
      </c>
      <c r="H67" s="52" t="s">
        <v>42</v>
      </c>
      <c r="I67" s="52" t="s">
        <v>29</v>
      </c>
    </row>
    <row r="68" spans="1:7" s="23" customFormat="1" ht="16.5" customHeight="1">
      <c r="A68" s="52" t="s">
        <v>38</v>
      </c>
      <c r="B68" s="65" t="s">
        <v>39</v>
      </c>
      <c r="C68" s="52" t="s">
        <v>13</v>
      </c>
      <c r="D68" s="32"/>
      <c r="E68" s="32"/>
      <c r="F68" s="32"/>
      <c r="G68" s="32"/>
    </row>
    <row r="69" spans="1:9" s="23" customFormat="1" ht="16.5" customHeight="1">
      <c r="A69" s="69">
        <v>32</v>
      </c>
      <c r="B69" s="69">
        <v>80.01</v>
      </c>
      <c r="C69" s="69"/>
      <c r="D69" s="70">
        <f>SFPL($A$65,B69,$B$65,$C$65,$D$65,$E$65,$F$65,$G$65)</f>
        <v>0.999938428401947</v>
      </c>
      <c r="E69" s="70"/>
      <c r="F69" s="78">
        <f>A69*D69</f>
        <v>31.998029708862305</v>
      </c>
      <c r="G69" s="72">
        <v>1.33</v>
      </c>
      <c r="H69" s="72">
        <v>1.75</v>
      </c>
      <c r="I69" s="71">
        <f>F69*G69*H69</f>
        <v>74.47541414737702</v>
      </c>
    </row>
    <row r="70" spans="1:9" s="23" customFormat="1" ht="16.5" customHeight="1">
      <c r="A70" s="69">
        <v>32</v>
      </c>
      <c r="B70" s="69">
        <v>94</v>
      </c>
      <c r="C70" s="73"/>
      <c r="D70" s="70">
        <f>SFPL($A$65,B70,$B$65,$C$65,$D$65,$E$65,$F$65,$G$65)</f>
        <v>0.8933415412902832</v>
      </c>
      <c r="E70" s="70"/>
      <c r="F70" s="78">
        <f>A70*D70</f>
        <v>28.586929321289062</v>
      </c>
      <c r="G70" s="72">
        <v>1.33</v>
      </c>
      <c r="H70" s="72">
        <v>1.75</v>
      </c>
      <c r="I70" s="71">
        <f>F70*G70*H70</f>
        <v>66.5360779953003</v>
      </c>
    </row>
    <row r="71" spans="1:9" s="23" customFormat="1" ht="16.5" customHeight="1">
      <c r="A71" s="69">
        <v>8</v>
      </c>
      <c r="B71" s="69">
        <v>108</v>
      </c>
      <c r="C71" s="73"/>
      <c r="D71" s="70">
        <f>SFPL($A$65,B71,$B$65,$C$65,$D$65,$E$65,$F$65,$G$65)</f>
        <v>0.754116952419281</v>
      </c>
      <c r="E71" s="70"/>
      <c r="F71" s="78">
        <f>A71*D71</f>
        <v>6.032935619354248</v>
      </c>
      <c r="G71" s="72">
        <v>1.33</v>
      </c>
      <c r="H71" s="72">
        <v>1.75</v>
      </c>
      <c r="I71" s="71">
        <f>F71*G71*H71</f>
        <v>14.041657654047013</v>
      </c>
    </row>
    <row r="72" spans="1:9" s="23" customFormat="1" ht="16.5" customHeight="1">
      <c r="A72" s="69">
        <v>0.64</v>
      </c>
      <c r="B72" s="69">
        <v>0</v>
      </c>
      <c r="C72" s="69">
        <v>80</v>
      </c>
      <c r="D72" s="70"/>
      <c r="E72" s="70">
        <f>SFUL($A$65,B72,C72,$B$65,$C$65,$D$65,$E$65,$F$65,$G$65)</f>
        <v>4.923076629638672</v>
      </c>
      <c r="F72" s="78">
        <f>A72*E72</f>
        <v>3.1507690429687503</v>
      </c>
      <c r="G72" s="72">
        <v>1</v>
      </c>
      <c r="H72" s="72">
        <v>1.75</v>
      </c>
      <c r="I72" s="71">
        <f>F72*G72*H72</f>
        <v>5.513845825195313</v>
      </c>
    </row>
    <row r="73" spans="1:9" s="23" customFormat="1" ht="16.5" customHeight="1">
      <c r="A73" s="79">
        <v>0.64</v>
      </c>
      <c r="B73" s="66">
        <v>80</v>
      </c>
      <c r="C73" s="66">
        <v>180</v>
      </c>
      <c r="D73" s="70"/>
      <c r="E73" s="70">
        <f>SFUL($A$65,B73,C73,$B$65,$C$65,$D$65,$E$65,$F$65,$G$65)</f>
        <v>49.98999786376953</v>
      </c>
      <c r="F73" s="78">
        <f>A73*E73</f>
        <v>31.9935986328125</v>
      </c>
      <c r="G73" s="72">
        <v>1</v>
      </c>
      <c r="H73" s="72">
        <v>1.75</v>
      </c>
      <c r="I73" s="71">
        <f>F73*G73*H73</f>
        <v>55.98879760742187</v>
      </c>
    </row>
    <row r="74" spans="8:11" s="23" customFormat="1" ht="16.5" customHeight="1">
      <c r="H74" s="74" t="s">
        <v>33</v>
      </c>
      <c r="I74" s="78">
        <f>SUM(I69:I73)</f>
        <v>216.55579322934153</v>
      </c>
      <c r="J74" s="20" t="s">
        <v>90</v>
      </c>
      <c r="K74" s="20" t="s">
        <v>91</v>
      </c>
    </row>
    <row r="75" s="23" customFormat="1" ht="16.5" customHeight="1"/>
    <row r="76" spans="1:9" s="23" customFormat="1" ht="16.5" customHeight="1">
      <c r="A76" s="52" t="s">
        <v>9</v>
      </c>
      <c r="B76" s="65" t="s">
        <v>0</v>
      </c>
      <c r="C76" s="32"/>
      <c r="D76" s="68" t="s">
        <v>34</v>
      </c>
      <c r="E76" s="68" t="s">
        <v>35</v>
      </c>
      <c r="F76" s="52" t="s">
        <v>43</v>
      </c>
      <c r="G76" s="52" t="s">
        <v>41</v>
      </c>
      <c r="H76" s="52" t="s">
        <v>42</v>
      </c>
      <c r="I76" s="52" t="s">
        <v>29</v>
      </c>
    </row>
    <row r="77" spans="1:9" s="23" customFormat="1" ht="16.5" customHeight="1">
      <c r="A77" s="52" t="s">
        <v>38</v>
      </c>
      <c r="B77" s="65" t="s">
        <v>39</v>
      </c>
      <c r="C77" s="52" t="s">
        <v>13</v>
      </c>
      <c r="D77" s="70"/>
      <c r="E77" s="70"/>
      <c r="F77" s="32"/>
      <c r="G77" s="32"/>
      <c r="H77" s="32"/>
      <c r="I77" s="32"/>
    </row>
    <row r="78" spans="1:9" s="23" customFormat="1" ht="16.5" customHeight="1">
      <c r="A78" s="69">
        <v>32</v>
      </c>
      <c r="B78" s="69">
        <v>210</v>
      </c>
      <c r="C78" s="69"/>
      <c r="D78" s="70">
        <f>SFPL($A$65,B78,$B$65,$C$65,$D$65,$E$65,$F$65,$G$65)</f>
        <v>-0.09375</v>
      </c>
      <c r="E78" s="70"/>
      <c r="F78" s="78">
        <f>A78*D78</f>
        <v>-3</v>
      </c>
      <c r="G78" s="72">
        <v>1.33</v>
      </c>
      <c r="H78" s="72">
        <v>1.75</v>
      </c>
      <c r="I78" s="71">
        <f>F78*G78*H78</f>
        <v>-6.9825</v>
      </c>
    </row>
    <row r="79" spans="1:9" s="23" customFormat="1" ht="16.5" customHeight="1">
      <c r="A79" s="69">
        <v>32</v>
      </c>
      <c r="B79" s="69">
        <v>224</v>
      </c>
      <c r="C79" s="73"/>
      <c r="D79" s="70">
        <f>SFPL($A$65,B79,$B$65,$C$65,$D$65,$E$65,$F$65,$G$65)</f>
        <v>-0.0883384570479393</v>
      </c>
      <c r="E79" s="70"/>
      <c r="F79" s="78">
        <f>A79*D79</f>
        <v>-2.8268306255340576</v>
      </c>
      <c r="G79" s="72">
        <v>1.33</v>
      </c>
      <c r="H79" s="72">
        <v>1.75</v>
      </c>
      <c r="I79" s="71">
        <f>F79*G79*H79</f>
        <v>-6.579448280930519</v>
      </c>
    </row>
    <row r="80" spans="1:9" s="23" customFormat="1" ht="16.5" customHeight="1">
      <c r="A80" s="69">
        <v>8</v>
      </c>
      <c r="B80" s="69">
        <v>238</v>
      </c>
      <c r="C80" s="73"/>
      <c r="D80" s="70">
        <f>SFPL($A$65,B80,$B$65,$C$65,$D$65,$E$65,$F$65,$G$65)</f>
        <v>-0.06257307529449463</v>
      </c>
      <c r="E80" s="70"/>
      <c r="F80" s="78">
        <f>A80*D80</f>
        <v>-0.500584602355957</v>
      </c>
      <c r="G80" s="72">
        <v>1.33</v>
      </c>
      <c r="H80" s="72">
        <v>1.75</v>
      </c>
      <c r="I80" s="71">
        <f>F80*G80*H80</f>
        <v>-1.1651106619834901</v>
      </c>
    </row>
    <row r="81" spans="1:9" s="23" customFormat="1" ht="16.5" customHeight="1">
      <c r="A81" s="69">
        <v>0.64</v>
      </c>
      <c r="B81" s="69">
        <v>180</v>
      </c>
      <c r="C81" s="69">
        <v>260</v>
      </c>
      <c r="D81" s="70"/>
      <c r="E81" s="70">
        <f>SFUL($A$65,B81,C81,$B$65,$C$65,$D$65,$E$65,$F$65,$G$65)</f>
        <v>-4.923076629638672</v>
      </c>
      <c r="F81" s="78">
        <f>A81*D81</f>
        <v>0</v>
      </c>
      <c r="G81" s="72">
        <v>1</v>
      </c>
      <c r="H81" s="72">
        <v>1.75</v>
      </c>
      <c r="I81" s="71">
        <f>F81*G81*H81</f>
        <v>0</v>
      </c>
    </row>
    <row r="82" spans="1:9" s="23" customFormat="1" ht="16.5" customHeight="1">
      <c r="A82" s="79">
        <v>0.64</v>
      </c>
      <c r="B82" s="66"/>
      <c r="C82" s="66"/>
      <c r="D82" s="70"/>
      <c r="E82" s="70">
        <f>SFUL($A$65,B82,C82,$B$65,$C$65,$D$65,$E$65,$F$65,$G$65)</f>
        <v>0</v>
      </c>
      <c r="F82" s="78">
        <f>A82*D82</f>
        <v>0</v>
      </c>
      <c r="G82" s="72">
        <v>1</v>
      </c>
      <c r="H82" s="72">
        <v>1.75</v>
      </c>
      <c r="I82" s="71">
        <f>F82*G82*H82</f>
        <v>0</v>
      </c>
    </row>
    <row r="83" spans="8:11" s="23" customFormat="1" ht="16.5" customHeight="1">
      <c r="H83" s="74" t="s">
        <v>33</v>
      </c>
      <c r="I83" s="78">
        <f>SUM(I78:I82)</f>
        <v>-14.72705894291401</v>
      </c>
      <c r="J83" s="20" t="s">
        <v>90</v>
      </c>
      <c r="K83" s="20" t="s">
        <v>92</v>
      </c>
    </row>
    <row r="84" s="23" customFormat="1" ht="16.5" customHeight="1"/>
    <row r="85" s="23" customFormat="1" ht="16.5" customHeight="1">
      <c r="A85" s="20" t="s">
        <v>95</v>
      </c>
    </row>
    <row r="86" s="23" customFormat="1" ht="16.5" customHeight="1">
      <c r="A86" s="29" t="s">
        <v>96</v>
      </c>
    </row>
    <row r="97" s="23" customFormat="1" ht="16.5" customHeight="1"/>
    <row r="98" s="23" customFormat="1" ht="16.5" customHeight="1">
      <c r="A98" s="96" t="s">
        <v>98</v>
      </c>
    </row>
    <row r="99" spans="3:8" s="23" customFormat="1" ht="16.5" customHeight="1">
      <c r="C99" s="32" t="s">
        <v>23</v>
      </c>
      <c r="D99" s="65" t="s">
        <v>7</v>
      </c>
      <c r="E99" s="65" t="s">
        <v>8</v>
      </c>
      <c r="F99" s="65" t="s">
        <v>20</v>
      </c>
      <c r="G99" s="65" t="s">
        <v>21</v>
      </c>
      <c r="H99" s="65" t="s">
        <v>22</v>
      </c>
    </row>
    <row r="100" spans="2:8" s="23" customFormat="1" ht="16.5" customHeight="1">
      <c r="B100" s="23" t="s">
        <v>1</v>
      </c>
      <c r="C100" s="52" t="s">
        <v>14</v>
      </c>
      <c r="D100" s="65" t="s">
        <v>4</v>
      </c>
      <c r="E100" s="65" t="s">
        <v>5</v>
      </c>
      <c r="F100" s="65" t="s">
        <v>10</v>
      </c>
      <c r="G100" s="65" t="s">
        <v>11</v>
      </c>
      <c r="H100" s="65" t="s">
        <v>12</v>
      </c>
    </row>
    <row r="101" spans="2:8" s="23" customFormat="1" ht="16.5" customHeight="1">
      <c r="B101" s="76">
        <v>80</v>
      </c>
      <c r="C101" s="77">
        <v>3</v>
      </c>
      <c r="D101" s="77">
        <v>80</v>
      </c>
      <c r="E101" s="77">
        <v>100</v>
      </c>
      <c r="F101" s="71">
        <v>80</v>
      </c>
      <c r="G101" s="77">
        <v>0</v>
      </c>
      <c r="H101" s="77">
        <v>0</v>
      </c>
    </row>
    <row r="102" spans="5:12" s="23" customFormat="1" ht="16.5" customHeight="1">
      <c r="E102" s="52"/>
      <c r="F102" s="65"/>
      <c r="G102" s="65"/>
      <c r="H102" s="65"/>
      <c r="L102" s="76"/>
    </row>
    <row r="103" spans="2:10" s="23" customFormat="1" ht="16.5" customHeight="1">
      <c r="B103" s="52" t="s">
        <v>9</v>
      </c>
      <c r="C103" s="65" t="s">
        <v>0</v>
      </c>
      <c r="D103" s="32"/>
      <c r="E103" s="68" t="s">
        <v>31</v>
      </c>
      <c r="F103" s="68" t="s">
        <v>32</v>
      </c>
      <c r="G103" s="52" t="s">
        <v>40</v>
      </c>
      <c r="H103" s="52" t="s">
        <v>41</v>
      </c>
      <c r="I103" s="52" t="s">
        <v>42</v>
      </c>
      <c r="J103" s="52" t="s">
        <v>44</v>
      </c>
    </row>
    <row r="104" spans="2:13" s="23" customFormat="1" ht="16.5" customHeight="1">
      <c r="B104" s="52" t="s">
        <v>38</v>
      </c>
      <c r="C104" s="65" t="s">
        <v>39</v>
      </c>
      <c r="D104" s="52" t="s">
        <v>13</v>
      </c>
      <c r="G104" s="32"/>
      <c r="H104" s="32"/>
      <c r="I104" s="32"/>
      <c r="J104" s="32"/>
      <c r="M104" s="98" t="s">
        <v>108</v>
      </c>
    </row>
    <row r="105" spans="2:13" s="23" customFormat="1" ht="16.5" customHeight="1">
      <c r="B105" s="52">
        <v>8</v>
      </c>
      <c r="C105" s="71">
        <f>0+$U$106</f>
        <v>25</v>
      </c>
      <c r="D105" s="52"/>
      <c r="E105" s="94">
        <f aca="true" t="shared" si="0" ref="E105:E110">BMPL($B$101,C105,$C$101,$D$101,$E$101,$F$101,$G$101,$H$101)</f>
        <v>-5.4321699142456055</v>
      </c>
      <c r="F105" s="94"/>
      <c r="G105" s="71">
        <f aca="true" t="shared" si="1" ref="G105:G110">B105*E105</f>
        <v>-43.457359313964844</v>
      </c>
      <c r="H105" s="95">
        <v>1.33</v>
      </c>
      <c r="I105" s="95">
        <v>1.75</v>
      </c>
      <c r="J105" s="71">
        <f aca="true" t="shared" si="2" ref="J105:J112">0.9*G105*H105*I105</f>
        <v>-91.03230342292787</v>
      </c>
      <c r="M105" s="97"/>
    </row>
    <row r="106" spans="2:21" s="23" customFormat="1" ht="16.5" customHeight="1">
      <c r="B106" s="52">
        <v>32</v>
      </c>
      <c r="C106" s="71">
        <f>14+$U$106</f>
        <v>39</v>
      </c>
      <c r="D106" s="32"/>
      <c r="E106" s="94">
        <f t="shared" si="0"/>
        <v>-7.1594038009643555</v>
      </c>
      <c r="F106" s="94"/>
      <c r="G106" s="71">
        <f t="shared" si="1"/>
        <v>-229.10092163085938</v>
      </c>
      <c r="H106" s="95">
        <v>1.33</v>
      </c>
      <c r="I106" s="95">
        <v>1.75</v>
      </c>
      <c r="J106" s="71">
        <f t="shared" si="2"/>
        <v>-479.9091555862428</v>
      </c>
      <c r="M106" s="97"/>
      <c r="U106" s="76">
        <v>25</v>
      </c>
    </row>
    <row r="107" spans="2:10" s="23" customFormat="1" ht="16.5" customHeight="1">
      <c r="B107" s="52">
        <v>32</v>
      </c>
      <c r="C107" s="71">
        <f>28+$U$106</f>
        <v>53</v>
      </c>
      <c r="D107" s="32"/>
      <c r="E107" s="94">
        <f t="shared" si="0"/>
        <v>-7.160982131958008</v>
      </c>
      <c r="F107" s="94"/>
      <c r="G107" s="71">
        <f t="shared" si="1"/>
        <v>-229.15142822265625</v>
      </c>
      <c r="H107" s="95">
        <v>1.33</v>
      </c>
      <c r="I107" s="95">
        <v>1.75</v>
      </c>
      <c r="J107" s="71">
        <f t="shared" si="2"/>
        <v>-480.0149542694092</v>
      </c>
    </row>
    <row r="108" spans="2:10" s="23" customFormat="1" ht="16.5" customHeight="1">
      <c r="B108" s="76">
        <v>8</v>
      </c>
      <c r="C108" s="76">
        <f>78+$U$106</f>
        <v>103</v>
      </c>
      <c r="E108" s="94">
        <f t="shared" si="0"/>
        <v>-7.614114761352539</v>
      </c>
      <c r="F108" s="94"/>
      <c r="G108" s="71">
        <f t="shared" si="1"/>
        <v>-60.91291809082031</v>
      </c>
      <c r="H108" s="95">
        <v>1.33</v>
      </c>
      <c r="I108" s="95">
        <v>1.75</v>
      </c>
      <c r="J108" s="71">
        <f t="shared" si="2"/>
        <v>-127.59733517074586</v>
      </c>
    </row>
    <row r="109" spans="2:10" s="23" customFormat="1" ht="16.5" customHeight="1">
      <c r="B109" s="76">
        <v>32</v>
      </c>
      <c r="C109" s="76">
        <f>92+$U$106</f>
        <v>117</v>
      </c>
      <c r="E109" s="94">
        <f t="shared" si="0"/>
        <v>-8.766586303710938</v>
      </c>
      <c r="F109" s="94"/>
      <c r="G109" s="71">
        <f t="shared" si="1"/>
        <v>-280.53076171875</v>
      </c>
      <c r="H109" s="95">
        <v>1.33</v>
      </c>
      <c r="I109" s="95">
        <v>1.75</v>
      </c>
      <c r="J109" s="71">
        <f t="shared" si="2"/>
        <v>-587.6418131103516</v>
      </c>
    </row>
    <row r="110" spans="2:10" s="23" customFormat="1" ht="16.5" customHeight="1">
      <c r="B110" s="76">
        <v>32</v>
      </c>
      <c r="C110" s="76">
        <f>106+$U$106</f>
        <v>131</v>
      </c>
      <c r="E110" s="94">
        <f t="shared" si="0"/>
        <v>-8.052797317504883</v>
      </c>
      <c r="F110" s="94"/>
      <c r="G110" s="71">
        <f t="shared" si="1"/>
        <v>-257.68951416015625</v>
      </c>
      <c r="H110" s="95">
        <v>1.33</v>
      </c>
      <c r="I110" s="95">
        <v>1.75</v>
      </c>
      <c r="J110" s="71">
        <f t="shared" si="2"/>
        <v>-539.7951097869873</v>
      </c>
    </row>
    <row r="111" spans="2:10" s="23" customFormat="1" ht="16.5" customHeight="1">
      <c r="B111" s="52">
        <v>0.64</v>
      </c>
      <c r="C111" s="52">
        <v>0</v>
      </c>
      <c r="D111" s="52">
        <v>80</v>
      </c>
      <c r="E111" s="94"/>
      <c r="F111" s="94">
        <f>BMUL($B$101,C111,D111,$B$27,$D$101,$E$101,$F$101,$G$101,$H$101)</f>
        <v>-385.2842712402344</v>
      </c>
      <c r="G111" s="71">
        <f>B111*F111</f>
        <v>-246.58193359375</v>
      </c>
      <c r="H111" s="95">
        <v>1</v>
      </c>
      <c r="I111" s="95">
        <v>1.75</v>
      </c>
      <c r="J111" s="71">
        <f t="shared" si="2"/>
        <v>-388.3665454101563</v>
      </c>
    </row>
    <row r="112" spans="2:10" s="23" customFormat="1" ht="16.5" customHeight="1">
      <c r="B112" s="52">
        <v>0.64</v>
      </c>
      <c r="C112" s="52">
        <v>80</v>
      </c>
      <c r="D112" s="52">
        <v>180</v>
      </c>
      <c r="E112" s="94"/>
      <c r="F112" s="94">
        <f>BMUL($B$101,C112,D112,$B$27,$D$101,$E$101,$F$101,$G$101,$H$101)</f>
        <v>-543.4782104492188</v>
      </c>
      <c r="G112" s="71">
        <f>B112*F112</f>
        <v>-347.8260546875</v>
      </c>
      <c r="H112" s="95">
        <v>1</v>
      </c>
      <c r="I112" s="95">
        <v>1.75</v>
      </c>
      <c r="J112" s="71">
        <f t="shared" si="2"/>
        <v>-547.8260361328125</v>
      </c>
    </row>
    <row r="113" spans="9:12" s="23" customFormat="1" ht="16.5" customHeight="1">
      <c r="I113" s="74" t="s">
        <v>33</v>
      </c>
      <c r="J113" s="78">
        <f>SUM(J105:J112)</f>
        <v>-3242.1832528896334</v>
      </c>
      <c r="K113" s="20" t="s">
        <v>47</v>
      </c>
      <c r="L113" s="75" t="s">
        <v>99</v>
      </c>
    </row>
    <row r="114" s="23" customFormat="1" ht="16.5" customHeight="1">
      <c r="L114" s="20" t="s">
        <v>97</v>
      </c>
    </row>
  </sheetData>
  <sheetProtection/>
  <hyperlinks>
    <hyperlink ref="L1" r:id="rId1" display="mailto:ikhanker@gmail.com"/>
  </hyperlinks>
  <printOptions/>
  <pageMargins left="0.75" right="0.75" top="1" bottom="1" header="0.5" footer="0.5"/>
  <pageSetup orientation="portrait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bean head</dc:creator>
  <cp:keywords/>
  <dc:description/>
  <cp:lastModifiedBy>Microsoft Office User</cp:lastModifiedBy>
  <dcterms:created xsi:type="dcterms:W3CDTF">2021-08-28T20:52:09Z</dcterms:created>
  <dcterms:modified xsi:type="dcterms:W3CDTF">2023-01-19T20:53:55Z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